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Garage/publish/Catalogs 2025/Summer Fall Grower Ready/Order Form/"/>
    </mc:Choice>
  </mc:AlternateContent>
  <xr:revisionPtr revIDLastSave="0" documentId="13_ncr:1_{02CAEF6D-0A76-4C40-8AC4-2B870CBE6FEE}" xr6:coauthVersionLast="47" xr6:coauthVersionMax="47" xr10:uidLastSave="{00000000-0000-0000-0000-000000000000}"/>
  <workbookProtection lockStructure="1"/>
  <bookViews>
    <workbookView xWindow="1560" yWindow="880" windowWidth="41640" windowHeight="29260" xr2:uid="{00000000-000D-0000-FFFF-FFFF00000000}"/>
  </bookViews>
  <sheets>
    <sheet name="Must Fill In" sheetId="4" r:id="rId1"/>
    <sheet name="Variety Listing" sheetId="1" r:id="rId2"/>
  </sheets>
  <definedNames>
    <definedName name="order">'Variety Listing'!$BA$2:$BA$3</definedName>
    <definedName name="_xlnm.Print_Area" localSheetId="1">'Variety Listing'!$B:$AV</definedName>
    <definedName name="_xlnm.Print_Titles" localSheetId="1">'Variety Listing'!$1:$3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112" i="1" l="1"/>
  <c r="AS112" i="1"/>
  <c r="AR112" i="1"/>
  <c r="AQ112" i="1"/>
  <c r="AP112" i="1"/>
  <c r="AO112" i="1"/>
  <c r="AN112" i="1"/>
  <c r="AM112" i="1" s="1"/>
  <c r="AB112" i="1"/>
  <c r="Z112" i="1"/>
  <c r="X112" i="1"/>
  <c r="Y112" i="1" s="1"/>
  <c r="T112" i="1" s="1"/>
  <c r="AT109" i="1"/>
  <c r="AS109" i="1"/>
  <c r="AR109" i="1"/>
  <c r="AQ109" i="1"/>
  <c r="AP109" i="1"/>
  <c r="AO109" i="1"/>
  <c r="AU109" i="1" s="1"/>
  <c r="AN109" i="1"/>
  <c r="AM109" i="1" s="1"/>
  <c r="AB109" i="1"/>
  <c r="Z109" i="1"/>
  <c r="X109" i="1"/>
  <c r="Y109" i="1" s="1"/>
  <c r="T109" i="1" s="1"/>
  <c r="X484" i="1"/>
  <c r="Y484" i="1" s="1"/>
  <c r="T484" i="1" s="1"/>
  <c r="X485" i="1"/>
  <c r="Y485" i="1" s="1"/>
  <c r="T485" i="1" s="1"/>
  <c r="X486" i="1"/>
  <c r="Y486" i="1" s="1"/>
  <c r="T486" i="1" s="1"/>
  <c r="X487" i="1"/>
  <c r="Y487" i="1" s="1"/>
  <c r="T487" i="1" s="1"/>
  <c r="X488" i="1"/>
  <c r="Y488" i="1" s="1"/>
  <c r="T488" i="1" s="1"/>
  <c r="X489" i="1"/>
  <c r="Y489" i="1" s="1"/>
  <c r="T489" i="1" s="1"/>
  <c r="X490" i="1"/>
  <c r="Y490" i="1" s="1"/>
  <c r="T490" i="1" s="1"/>
  <c r="Z484" i="1"/>
  <c r="Z485" i="1"/>
  <c r="Z486" i="1"/>
  <c r="Z487" i="1"/>
  <c r="Z488" i="1"/>
  <c r="Z489" i="1"/>
  <c r="Z490" i="1"/>
  <c r="AB484" i="1"/>
  <c r="AB485" i="1"/>
  <c r="AB486" i="1"/>
  <c r="AB487" i="1"/>
  <c r="AB488" i="1"/>
  <c r="AB489" i="1"/>
  <c r="AB490" i="1"/>
  <c r="AN484" i="1"/>
  <c r="AM484" i="1" s="1"/>
  <c r="AN485" i="1"/>
  <c r="AM485" i="1" s="1"/>
  <c r="AN486" i="1"/>
  <c r="AM486" i="1" s="1"/>
  <c r="AN487" i="1"/>
  <c r="AM487" i="1" s="1"/>
  <c r="AN488" i="1"/>
  <c r="AM488" i="1" s="1"/>
  <c r="AN489" i="1"/>
  <c r="AM489" i="1" s="1"/>
  <c r="AN490" i="1"/>
  <c r="AM490" i="1" s="1"/>
  <c r="AO484" i="1"/>
  <c r="AO485" i="1"/>
  <c r="AO486" i="1"/>
  <c r="AO487" i="1"/>
  <c r="AO488" i="1"/>
  <c r="AO489" i="1"/>
  <c r="AO490" i="1"/>
  <c r="AP484" i="1"/>
  <c r="AP485" i="1"/>
  <c r="AP486" i="1"/>
  <c r="AP487" i="1"/>
  <c r="AP488" i="1"/>
  <c r="AP489" i="1"/>
  <c r="AP490" i="1"/>
  <c r="AQ484" i="1"/>
  <c r="AQ485" i="1"/>
  <c r="AQ486" i="1"/>
  <c r="AQ487" i="1"/>
  <c r="AQ488" i="1"/>
  <c r="AQ489" i="1"/>
  <c r="AQ490" i="1"/>
  <c r="AR484" i="1"/>
  <c r="AR485" i="1"/>
  <c r="AR486" i="1"/>
  <c r="AR487" i="1"/>
  <c r="AR488" i="1"/>
  <c r="AR489" i="1"/>
  <c r="AR490" i="1"/>
  <c r="AS484" i="1"/>
  <c r="AS485" i="1"/>
  <c r="AS486" i="1"/>
  <c r="AS487" i="1"/>
  <c r="AS488" i="1"/>
  <c r="AS489" i="1"/>
  <c r="AS490" i="1"/>
  <c r="AT484" i="1"/>
  <c r="AT485" i="1"/>
  <c r="AT486" i="1"/>
  <c r="AT487" i="1"/>
  <c r="AT488" i="1"/>
  <c r="AT489" i="1"/>
  <c r="AT490" i="1"/>
  <c r="AU112" i="1" l="1"/>
  <c r="V112" i="1"/>
  <c r="AA112" i="1"/>
  <c r="AU484" i="1"/>
  <c r="W484" i="1" s="1"/>
  <c r="V109" i="1"/>
  <c r="AA109" i="1"/>
  <c r="AU487" i="1"/>
  <c r="W487" i="1" s="1"/>
  <c r="AA487" i="1" s="1"/>
  <c r="AU489" i="1"/>
  <c r="W489" i="1" s="1"/>
  <c r="AU488" i="1"/>
  <c r="W488" i="1" s="1"/>
  <c r="AA488" i="1" s="1"/>
  <c r="AU490" i="1"/>
  <c r="W490" i="1" s="1"/>
  <c r="AA490" i="1" s="1"/>
  <c r="AU485" i="1"/>
  <c r="W485" i="1" s="1"/>
  <c r="AA485" i="1" s="1"/>
  <c r="AU486" i="1"/>
  <c r="W486" i="1" s="1"/>
  <c r="AA486" i="1" s="1"/>
  <c r="V485" i="1"/>
  <c r="V490" i="1"/>
  <c r="V486" i="1"/>
  <c r="AA484" i="1"/>
  <c r="V484" i="1"/>
  <c r="V489" i="1"/>
  <c r="AA489" i="1"/>
  <c r="AV489" i="1" s="1"/>
  <c r="V488" i="1"/>
  <c r="V487" i="1"/>
  <c r="AV112" i="1" l="1"/>
  <c r="AV109" i="1"/>
  <c r="AV484" i="1"/>
  <c r="AV486" i="1"/>
  <c r="AV490" i="1"/>
  <c r="AV485" i="1"/>
  <c r="AV487" i="1"/>
  <c r="AV488" i="1"/>
  <c r="AY8" i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X5" i="1" l="1"/>
  <c r="Y5" i="1" s="1"/>
  <c r="V5" i="1" s="1"/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10" i="1"/>
  <c r="Z111" i="1"/>
  <c r="Z113" i="1"/>
  <c r="Z114" i="1"/>
  <c r="Z115" i="1"/>
  <c r="Z116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117" i="1"/>
  <c r="Z118" i="1"/>
  <c r="Z119" i="1"/>
  <c r="Z120" i="1"/>
  <c r="Z121" i="1"/>
  <c r="Z122" i="1"/>
  <c r="Z123" i="1"/>
  <c r="Z128" i="1"/>
  <c r="Z129" i="1"/>
  <c r="Z130" i="1"/>
  <c r="Z131" i="1"/>
  <c r="Z132" i="1"/>
  <c r="Z133" i="1"/>
  <c r="Z134" i="1"/>
  <c r="Z135" i="1"/>
  <c r="Z136" i="1"/>
  <c r="Z137" i="1"/>
  <c r="Z138" i="1"/>
  <c r="Z124" i="1"/>
  <c r="Z125" i="1"/>
  <c r="Z126" i="1"/>
  <c r="Z127" i="1"/>
  <c r="Z139" i="1"/>
  <c r="Z140" i="1"/>
  <c r="Z153" i="1"/>
  <c r="Z154" i="1"/>
  <c r="Z155" i="1"/>
  <c r="Z156" i="1"/>
  <c r="Z157" i="1"/>
  <c r="Z158" i="1"/>
  <c r="Z159" i="1"/>
  <c r="Z16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73" i="1"/>
  <c r="Z174" i="1"/>
  <c r="Z175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60" i="1"/>
  <c r="Z259" i="1"/>
  <c r="Z264" i="1"/>
  <c r="Z265" i="1"/>
  <c r="Z261" i="1"/>
  <c r="Z266" i="1"/>
  <c r="Z267" i="1"/>
  <c r="Z268" i="1"/>
  <c r="Z269" i="1"/>
  <c r="Z270" i="1"/>
  <c r="Z271" i="1"/>
  <c r="Z262" i="1"/>
  <c r="Z272" i="1"/>
  <c r="Z263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389" i="1"/>
  <c r="Z390" i="1"/>
  <c r="Z391" i="1"/>
  <c r="Z392" i="1"/>
  <c r="Z393" i="1"/>
  <c r="Z394" i="1"/>
  <c r="Z395" i="1"/>
  <c r="Z396" i="1"/>
  <c r="Z397" i="1"/>
  <c r="Z398" i="1"/>
  <c r="Z399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AT5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10" i="1"/>
  <c r="AN111" i="1"/>
  <c r="AN113" i="1"/>
  <c r="AN114" i="1"/>
  <c r="AN115" i="1"/>
  <c r="AN116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117" i="1"/>
  <c r="AN118" i="1"/>
  <c r="AN119" i="1"/>
  <c r="AN120" i="1"/>
  <c r="AN121" i="1"/>
  <c r="AN122" i="1"/>
  <c r="AN123" i="1"/>
  <c r="AN128" i="1"/>
  <c r="AN129" i="1"/>
  <c r="AN130" i="1"/>
  <c r="AN131" i="1"/>
  <c r="AN132" i="1"/>
  <c r="AN133" i="1"/>
  <c r="AN134" i="1"/>
  <c r="AN135" i="1"/>
  <c r="AN136" i="1"/>
  <c r="AN137" i="1"/>
  <c r="AN138" i="1"/>
  <c r="AN124" i="1"/>
  <c r="AN125" i="1"/>
  <c r="AN126" i="1"/>
  <c r="AN127" i="1"/>
  <c r="AN139" i="1"/>
  <c r="AN140" i="1"/>
  <c r="AN153" i="1"/>
  <c r="AN154" i="1"/>
  <c r="AN155" i="1"/>
  <c r="AN156" i="1"/>
  <c r="AN157" i="1"/>
  <c r="AN158" i="1"/>
  <c r="AN159" i="1"/>
  <c r="AN16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73" i="1"/>
  <c r="AN174" i="1"/>
  <c r="AN175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60" i="1"/>
  <c r="AN259" i="1"/>
  <c r="AN264" i="1"/>
  <c r="AN265" i="1"/>
  <c r="AN261" i="1"/>
  <c r="AN266" i="1"/>
  <c r="AN267" i="1"/>
  <c r="AN268" i="1"/>
  <c r="AN269" i="1"/>
  <c r="AN270" i="1"/>
  <c r="AN271" i="1"/>
  <c r="AN262" i="1"/>
  <c r="AN272" i="1"/>
  <c r="AN263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AN445" i="1"/>
  <c r="AN446" i="1"/>
  <c r="AN447" i="1"/>
  <c r="AN389" i="1"/>
  <c r="AN390" i="1"/>
  <c r="AN391" i="1"/>
  <c r="AN392" i="1"/>
  <c r="AN393" i="1"/>
  <c r="AN394" i="1"/>
  <c r="AN395" i="1"/>
  <c r="AN396" i="1"/>
  <c r="AN397" i="1"/>
  <c r="AN398" i="1"/>
  <c r="AN399" i="1"/>
  <c r="AN448" i="1"/>
  <c r="AN449" i="1"/>
  <c r="AN450" i="1"/>
  <c r="AN451" i="1"/>
  <c r="AN452" i="1"/>
  <c r="AN453" i="1"/>
  <c r="AN454" i="1"/>
  <c r="AN455" i="1"/>
  <c r="AN456" i="1"/>
  <c r="AN457" i="1"/>
  <c r="AN458" i="1"/>
  <c r="AN459" i="1"/>
  <c r="AN460" i="1"/>
  <c r="AN461" i="1"/>
  <c r="AN462" i="1"/>
  <c r="AN463" i="1"/>
  <c r="AN464" i="1"/>
  <c r="AN465" i="1"/>
  <c r="AN466" i="1"/>
  <c r="AN467" i="1"/>
  <c r="AN468" i="1"/>
  <c r="AN469" i="1"/>
  <c r="AN470" i="1"/>
  <c r="AN471" i="1"/>
  <c r="AN472" i="1"/>
  <c r="AN473" i="1"/>
  <c r="AN474" i="1"/>
  <c r="AN475" i="1"/>
  <c r="AN476" i="1"/>
  <c r="AN477" i="1"/>
  <c r="AN478" i="1"/>
  <c r="AN479" i="1"/>
  <c r="AN480" i="1"/>
  <c r="AN481" i="1"/>
  <c r="AN482" i="1"/>
  <c r="AN483" i="1"/>
  <c r="AN6" i="1"/>
  <c r="AN5" i="1"/>
  <c r="AM5" i="1" l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10" i="1"/>
  <c r="AM111" i="1"/>
  <c r="AM113" i="1"/>
  <c r="AM114" i="1"/>
  <c r="AM115" i="1"/>
  <c r="AM116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117" i="1"/>
  <c r="AM118" i="1"/>
  <c r="AM119" i="1"/>
  <c r="AM120" i="1"/>
  <c r="AM121" i="1"/>
  <c r="AM122" i="1"/>
  <c r="AM123" i="1"/>
  <c r="AM128" i="1"/>
  <c r="AM129" i="1"/>
  <c r="AM130" i="1"/>
  <c r="AM131" i="1"/>
  <c r="AM132" i="1"/>
  <c r="AM133" i="1"/>
  <c r="AM134" i="1"/>
  <c r="AM135" i="1"/>
  <c r="AM136" i="1"/>
  <c r="AM137" i="1"/>
  <c r="AM138" i="1"/>
  <c r="AM124" i="1"/>
  <c r="AM125" i="1"/>
  <c r="AM126" i="1"/>
  <c r="AM127" i="1"/>
  <c r="AM139" i="1"/>
  <c r="AM140" i="1"/>
  <c r="AM153" i="1"/>
  <c r="AM154" i="1"/>
  <c r="AM155" i="1"/>
  <c r="AM156" i="1"/>
  <c r="AM157" i="1"/>
  <c r="AM158" i="1"/>
  <c r="AM159" i="1"/>
  <c r="AM16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73" i="1"/>
  <c r="AM174" i="1"/>
  <c r="AM175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60" i="1"/>
  <c r="AM259" i="1"/>
  <c r="AM264" i="1"/>
  <c r="AM265" i="1"/>
  <c r="AM261" i="1"/>
  <c r="AM266" i="1"/>
  <c r="AM267" i="1"/>
  <c r="AM268" i="1"/>
  <c r="AM269" i="1"/>
  <c r="AM270" i="1"/>
  <c r="AM271" i="1"/>
  <c r="AM262" i="1"/>
  <c r="AM272" i="1"/>
  <c r="AM263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4" i="1"/>
  <c r="AM445" i="1"/>
  <c r="AM446" i="1"/>
  <c r="AM447" i="1"/>
  <c r="AM389" i="1"/>
  <c r="AM390" i="1"/>
  <c r="AM391" i="1"/>
  <c r="AM392" i="1"/>
  <c r="AM393" i="1"/>
  <c r="AM394" i="1"/>
  <c r="AM395" i="1"/>
  <c r="AM396" i="1"/>
  <c r="AM397" i="1"/>
  <c r="AM398" i="1"/>
  <c r="AM399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1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4" i="1"/>
  <c r="AM475" i="1"/>
  <c r="AM476" i="1"/>
  <c r="AM477" i="1"/>
  <c r="AM478" i="1"/>
  <c r="AM479" i="1"/>
  <c r="AM480" i="1"/>
  <c r="AM481" i="1"/>
  <c r="AM482" i="1"/>
  <c r="AM483" i="1"/>
  <c r="M492" i="1" l="1"/>
  <c r="L492" i="1"/>
  <c r="N492" i="1"/>
  <c r="O492" i="1"/>
  <c r="X137" i="1" l="1"/>
  <c r="Y137" i="1" s="1"/>
  <c r="T137" i="1" s="1"/>
  <c r="V137" i="1" s="1"/>
  <c r="AO137" i="1"/>
  <c r="AP137" i="1"/>
  <c r="AQ137" i="1"/>
  <c r="AR137" i="1"/>
  <c r="AS137" i="1"/>
  <c r="AT137" i="1"/>
  <c r="X134" i="1"/>
  <c r="Y134" i="1" s="1"/>
  <c r="T134" i="1" s="1"/>
  <c r="V134" i="1" s="1"/>
  <c r="AO134" i="1"/>
  <c r="AP134" i="1"/>
  <c r="AQ134" i="1"/>
  <c r="AR134" i="1"/>
  <c r="AS134" i="1"/>
  <c r="AT134" i="1"/>
  <c r="X138" i="1"/>
  <c r="Y138" i="1" s="1"/>
  <c r="T138" i="1" s="1"/>
  <c r="V138" i="1" s="1"/>
  <c r="AO138" i="1"/>
  <c r="AP138" i="1"/>
  <c r="AQ138" i="1"/>
  <c r="AR138" i="1"/>
  <c r="AS138" i="1"/>
  <c r="AT138" i="1"/>
  <c r="X135" i="1"/>
  <c r="Y135" i="1" s="1"/>
  <c r="T135" i="1" s="1"/>
  <c r="V135" i="1" s="1"/>
  <c r="AO135" i="1"/>
  <c r="AP135" i="1"/>
  <c r="AQ135" i="1"/>
  <c r="AR135" i="1"/>
  <c r="AS135" i="1"/>
  <c r="AT135" i="1"/>
  <c r="X124" i="1"/>
  <c r="Y124" i="1" s="1"/>
  <c r="T124" i="1" s="1"/>
  <c r="V124" i="1" s="1"/>
  <c r="AO124" i="1"/>
  <c r="AP124" i="1"/>
  <c r="AQ124" i="1"/>
  <c r="AR124" i="1"/>
  <c r="AS124" i="1"/>
  <c r="AT124" i="1"/>
  <c r="X136" i="1"/>
  <c r="Y136" i="1" s="1"/>
  <c r="T136" i="1" s="1"/>
  <c r="V136" i="1" s="1"/>
  <c r="AO136" i="1"/>
  <c r="AP136" i="1"/>
  <c r="AQ136" i="1"/>
  <c r="AR136" i="1"/>
  <c r="AS136" i="1"/>
  <c r="AT136" i="1"/>
  <c r="X125" i="1"/>
  <c r="Y125" i="1" s="1"/>
  <c r="T125" i="1" s="1"/>
  <c r="V125" i="1" s="1"/>
  <c r="AO125" i="1"/>
  <c r="AP125" i="1"/>
  <c r="AQ125" i="1"/>
  <c r="AR125" i="1"/>
  <c r="AS125" i="1"/>
  <c r="AT125" i="1"/>
  <c r="X126" i="1"/>
  <c r="Y126" i="1" s="1"/>
  <c r="T126" i="1" s="1"/>
  <c r="V126" i="1" s="1"/>
  <c r="AO126" i="1"/>
  <c r="AP126" i="1"/>
  <c r="AQ126" i="1"/>
  <c r="AR126" i="1"/>
  <c r="AS126" i="1"/>
  <c r="AT126" i="1"/>
  <c r="X127" i="1"/>
  <c r="Y127" i="1" s="1"/>
  <c r="T127" i="1" s="1"/>
  <c r="V127" i="1" s="1"/>
  <c r="AO127" i="1"/>
  <c r="AU127" i="1" s="1"/>
  <c r="AP127" i="1"/>
  <c r="AQ127" i="1"/>
  <c r="AR127" i="1"/>
  <c r="AS127" i="1"/>
  <c r="AT127" i="1"/>
  <c r="X139" i="1"/>
  <c r="Y139" i="1" s="1"/>
  <c r="T139" i="1" s="1"/>
  <c r="V139" i="1" s="1"/>
  <c r="AO139" i="1"/>
  <c r="AP139" i="1"/>
  <c r="AQ139" i="1"/>
  <c r="AR139" i="1"/>
  <c r="AS139" i="1"/>
  <c r="AT139" i="1"/>
  <c r="X140" i="1"/>
  <c r="Y140" i="1" s="1"/>
  <c r="T140" i="1" s="1"/>
  <c r="V140" i="1" s="1"/>
  <c r="AO140" i="1"/>
  <c r="AU140" i="1" s="1"/>
  <c r="AP140" i="1"/>
  <c r="AQ140" i="1"/>
  <c r="AR140" i="1"/>
  <c r="AS140" i="1"/>
  <c r="AT140" i="1"/>
  <c r="X153" i="1"/>
  <c r="Y153" i="1" s="1"/>
  <c r="T153" i="1" s="1"/>
  <c r="V153" i="1" s="1"/>
  <c r="AO153" i="1"/>
  <c r="AP153" i="1"/>
  <c r="AQ153" i="1"/>
  <c r="AR153" i="1"/>
  <c r="AS153" i="1"/>
  <c r="AT153" i="1"/>
  <c r="AO8" i="1"/>
  <c r="AO5" i="1"/>
  <c r="AP5" i="1"/>
  <c r="AQ5" i="1"/>
  <c r="AR5" i="1"/>
  <c r="AS5" i="1"/>
  <c r="X6" i="1"/>
  <c r="Y6" i="1" s="1"/>
  <c r="AO6" i="1"/>
  <c r="AP6" i="1"/>
  <c r="AQ6" i="1"/>
  <c r="AR6" i="1"/>
  <c r="AS6" i="1"/>
  <c r="AT6" i="1"/>
  <c r="X7" i="1"/>
  <c r="Y7" i="1" s="1"/>
  <c r="AO7" i="1"/>
  <c r="AP7" i="1"/>
  <c r="AQ7" i="1"/>
  <c r="AR7" i="1"/>
  <c r="AS7" i="1"/>
  <c r="AT7" i="1"/>
  <c r="X8" i="1"/>
  <c r="Y8" i="1" s="1"/>
  <c r="AP8" i="1"/>
  <c r="AQ8" i="1"/>
  <c r="AR8" i="1"/>
  <c r="AS8" i="1"/>
  <c r="AT8" i="1"/>
  <c r="X9" i="1"/>
  <c r="Y9" i="1" s="1"/>
  <c r="AO9" i="1"/>
  <c r="AP9" i="1"/>
  <c r="AQ9" i="1"/>
  <c r="AR9" i="1"/>
  <c r="AS9" i="1"/>
  <c r="AT9" i="1"/>
  <c r="X10" i="1"/>
  <c r="Y10" i="1" s="1"/>
  <c r="AO10" i="1"/>
  <c r="AP10" i="1"/>
  <c r="AQ10" i="1"/>
  <c r="AR10" i="1"/>
  <c r="AS10" i="1"/>
  <c r="AT10" i="1"/>
  <c r="X11" i="1"/>
  <c r="Y11" i="1" s="1"/>
  <c r="AO11" i="1"/>
  <c r="AP11" i="1"/>
  <c r="AQ11" i="1"/>
  <c r="AR11" i="1"/>
  <c r="AS11" i="1"/>
  <c r="AT11" i="1"/>
  <c r="AT12" i="1"/>
  <c r="AO12" i="1"/>
  <c r="AP12" i="1"/>
  <c r="AQ12" i="1"/>
  <c r="AR12" i="1"/>
  <c r="AS12" i="1"/>
  <c r="X12" i="1"/>
  <c r="Y12" i="1" s="1"/>
  <c r="X13" i="1"/>
  <c r="Y13" i="1" s="1"/>
  <c r="AO13" i="1"/>
  <c r="AP13" i="1"/>
  <c r="AQ13" i="1"/>
  <c r="AR13" i="1"/>
  <c r="AS13" i="1"/>
  <c r="AT13" i="1"/>
  <c r="AS14" i="1"/>
  <c r="AO14" i="1"/>
  <c r="AP14" i="1"/>
  <c r="AQ14" i="1"/>
  <c r="AR14" i="1"/>
  <c r="AT14" i="1"/>
  <c r="X14" i="1"/>
  <c r="Y14" i="1" s="1"/>
  <c r="X15" i="1"/>
  <c r="Y15" i="1" s="1"/>
  <c r="AO15" i="1"/>
  <c r="AU15" i="1" s="1"/>
  <c r="AP15" i="1"/>
  <c r="AQ15" i="1"/>
  <c r="AR15" i="1"/>
  <c r="AS15" i="1"/>
  <c r="AT15" i="1"/>
  <c r="X16" i="1"/>
  <c r="Y16" i="1" s="1"/>
  <c r="AO16" i="1"/>
  <c r="AP16" i="1"/>
  <c r="AQ16" i="1"/>
  <c r="AR16" i="1"/>
  <c r="AS16" i="1"/>
  <c r="AT16" i="1"/>
  <c r="X17" i="1"/>
  <c r="Y17" i="1" s="1"/>
  <c r="T17" i="1" s="1"/>
  <c r="V17" i="1" s="1"/>
  <c r="AO17" i="1"/>
  <c r="AU17" i="1" s="1"/>
  <c r="AP17" i="1"/>
  <c r="AQ17" i="1"/>
  <c r="AR17" i="1"/>
  <c r="AS17" i="1"/>
  <c r="AT17" i="1"/>
  <c r="X18" i="1"/>
  <c r="Y18" i="1" s="1"/>
  <c r="T18" i="1" s="1"/>
  <c r="V18" i="1" s="1"/>
  <c r="AO18" i="1"/>
  <c r="AP18" i="1"/>
  <c r="AQ18" i="1"/>
  <c r="AR18" i="1"/>
  <c r="AS18" i="1"/>
  <c r="AT18" i="1"/>
  <c r="X19" i="1"/>
  <c r="Y19" i="1" s="1"/>
  <c r="T19" i="1" s="1"/>
  <c r="V19" i="1" s="1"/>
  <c r="AO19" i="1"/>
  <c r="AP19" i="1"/>
  <c r="AQ19" i="1"/>
  <c r="AR19" i="1"/>
  <c r="AS19" i="1"/>
  <c r="AT19" i="1"/>
  <c r="X20" i="1"/>
  <c r="Y20" i="1" s="1"/>
  <c r="T20" i="1" s="1"/>
  <c r="V20" i="1" s="1"/>
  <c r="AO20" i="1"/>
  <c r="AP20" i="1"/>
  <c r="AQ20" i="1"/>
  <c r="AR20" i="1"/>
  <c r="AS20" i="1"/>
  <c r="AT20" i="1"/>
  <c r="X21" i="1"/>
  <c r="Y21" i="1" s="1"/>
  <c r="T21" i="1" s="1"/>
  <c r="V21" i="1" s="1"/>
  <c r="AO21" i="1"/>
  <c r="AP21" i="1"/>
  <c r="AQ21" i="1"/>
  <c r="AR21" i="1"/>
  <c r="AS21" i="1"/>
  <c r="AT21" i="1"/>
  <c r="X22" i="1"/>
  <c r="Y22" i="1" s="1"/>
  <c r="T22" i="1" s="1"/>
  <c r="V22" i="1" s="1"/>
  <c r="AO22" i="1"/>
  <c r="AP22" i="1"/>
  <c r="AQ22" i="1"/>
  <c r="AR22" i="1"/>
  <c r="AS22" i="1"/>
  <c r="AT22" i="1"/>
  <c r="X23" i="1"/>
  <c r="Y23" i="1" s="1"/>
  <c r="T23" i="1" s="1"/>
  <c r="V23" i="1" s="1"/>
  <c r="AO23" i="1"/>
  <c r="AP23" i="1"/>
  <c r="AQ23" i="1"/>
  <c r="AR23" i="1"/>
  <c r="AS23" i="1"/>
  <c r="AT23" i="1"/>
  <c r="X24" i="1"/>
  <c r="Y24" i="1" s="1"/>
  <c r="T24" i="1" s="1"/>
  <c r="V24" i="1" s="1"/>
  <c r="AO24" i="1"/>
  <c r="AP24" i="1"/>
  <c r="AQ24" i="1"/>
  <c r="AR24" i="1"/>
  <c r="AS24" i="1"/>
  <c r="AT24" i="1"/>
  <c r="X25" i="1"/>
  <c r="Y25" i="1" s="1"/>
  <c r="T25" i="1" s="1"/>
  <c r="V25" i="1" s="1"/>
  <c r="AO25" i="1"/>
  <c r="AP25" i="1"/>
  <c r="AQ25" i="1"/>
  <c r="AR25" i="1"/>
  <c r="AS25" i="1"/>
  <c r="AT25" i="1"/>
  <c r="X26" i="1"/>
  <c r="Y26" i="1" s="1"/>
  <c r="T26" i="1" s="1"/>
  <c r="V26" i="1" s="1"/>
  <c r="AO26" i="1"/>
  <c r="AP26" i="1"/>
  <c r="AQ26" i="1"/>
  <c r="AR26" i="1"/>
  <c r="AS26" i="1"/>
  <c r="AT26" i="1"/>
  <c r="X27" i="1"/>
  <c r="Y27" i="1" s="1"/>
  <c r="T27" i="1" s="1"/>
  <c r="V27" i="1" s="1"/>
  <c r="AO27" i="1"/>
  <c r="AP27" i="1"/>
  <c r="AQ27" i="1"/>
  <c r="AR27" i="1"/>
  <c r="AS27" i="1"/>
  <c r="AT27" i="1"/>
  <c r="X28" i="1"/>
  <c r="Y28" i="1" s="1"/>
  <c r="T28" i="1" s="1"/>
  <c r="V28" i="1" s="1"/>
  <c r="AO28" i="1"/>
  <c r="AP28" i="1"/>
  <c r="AQ28" i="1"/>
  <c r="AR28" i="1"/>
  <c r="AS28" i="1"/>
  <c r="AT28" i="1"/>
  <c r="X86" i="1"/>
  <c r="Y86" i="1" s="1"/>
  <c r="T86" i="1" s="1"/>
  <c r="V86" i="1" s="1"/>
  <c r="AO86" i="1"/>
  <c r="AU86" i="1" s="1"/>
  <c r="AP86" i="1"/>
  <c r="AQ86" i="1"/>
  <c r="AR86" i="1"/>
  <c r="AS86" i="1"/>
  <c r="AT86" i="1"/>
  <c r="X87" i="1"/>
  <c r="Y87" i="1" s="1"/>
  <c r="T87" i="1" s="1"/>
  <c r="V87" i="1" s="1"/>
  <c r="AO87" i="1"/>
  <c r="AP87" i="1"/>
  <c r="AQ87" i="1"/>
  <c r="AR87" i="1"/>
  <c r="AS87" i="1"/>
  <c r="AT87" i="1"/>
  <c r="X88" i="1"/>
  <c r="Y88" i="1" s="1"/>
  <c r="T88" i="1" s="1"/>
  <c r="V88" i="1" s="1"/>
  <c r="AO88" i="1"/>
  <c r="AP88" i="1"/>
  <c r="AQ88" i="1"/>
  <c r="AR88" i="1"/>
  <c r="AS88" i="1"/>
  <c r="AT88" i="1"/>
  <c r="X89" i="1"/>
  <c r="Y89" i="1" s="1"/>
  <c r="T89" i="1" s="1"/>
  <c r="V89" i="1" s="1"/>
  <c r="AO89" i="1"/>
  <c r="AP89" i="1"/>
  <c r="AQ89" i="1"/>
  <c r="AR89" i="1"/>
  <c r="AS89" i="1"/>
  <c r="AT89" i="1"/>
  <c r="X90" i="1"/>
  <c r="Y90" i="1" s="1"/>
  <c r="T90" i="1" s="1"/>
  <c r="V90" i="1" s="1"/>
  <c r="AO90" i="1"/>
  <c r="AP90" i="1"/>
  <c r="AQ90" i="1"/>
  <c r="AR90" i="1"/>
  <c r="AS90" i="1"/>
  <c r="AT90" i="1"/>
  <c r="X91" i="1"/>
  <c r="Y91" i="1" s="1"/>
  <c r="T91" i="1" s="1"/>
  <c r="V91" i="1" s="1"/>
  <c r="AO91" i="1"/>
  <c r="AP91" i="1"/>
  <c r="AQ91" i="1"/>
  <c r="AR91" i="1"/>
  <c r="AS91" i="1"/>
  <c r="AT91" i="1"/>
  <c r="X92" i="1"/>
  <c r="Y92" i="1" s="1"/>
  <c r="T92" i="1" s="1"/>
  <c r="V92" i="1" s="1"/>
  <c r="AO92" i="1"/>
  <c r="AP92" i="1"/>
  <c r="AQ92" i="1"/>
  <c r="AR92" i="1"/>
  <c r="AS92" i="1"/>
  <c r="AT92" i="1"/>
  <c r="X93" i="1"/>
  <c r="Y93" i="1" s="1"/>
  <c r="T93" i="1" s="1"/>
  <c r="V93" i="1" s="1"/>
  <c r="AO93" i="1"/>
  <c r="AP93" i="1"/>
  <c r="AQ93" i="1"/>
  <c r="AR93" i="1"/>
  <c r="AS93" i="1"/>
  <c r="AT93" i="1"/>
  <c r="X94" i="1"/>
  <c r="Y94" i="1" s="1"/>
  <c r="T94" i="1" s="1"/>
  <c r="V94" i="1" s="1"/>
  <c r="AO94" i="1"/>
  <c r="AP94" i="1"/>
  <c r="AQ94" i="1"/>
  <c r="AR94" i="1"/>
  <c r="AS94" i="1"/>
  <c r="AT94" i="1"/>
  <c r="X95" i="1"/>
  <c r="Y95" i="1" s="1"/>
  <c r="T95" i="1" s="1"/>
  <c r="V95" i="1" s="1"/>
  <c r="AO95" i="1"/>
  <c r="AP95" i="1"/>
  <c r="AQ95" i="1"/>
  <c r="AR95" i="1"/>
  <c r="AS95" i="1"/>
  <c r="AT95" i="1"/>
  <c r="X96" i="1"/>
  <c r="Y96" i="1" s="1"/>
  <c r="T96" i="1" s="1"/>
  <c r="V96" i="1" s="1"/>
  <c r="AO96" i="1"/>
  <c r="AP96" i="1"/>
  <c r="AQ96" i="1"/>
  <c r="AR96" i="1"/>
  <c r="AS96" i="1"/>
  <c r="AT96" i="1"/>
  <c r="X97" i="1"/>
  <c r="Y97" i="1" s="1"/>
  <c r="T97" i="1" s="1"/>
  <c r="V97" i="1" s="1"/>
  <c r="AO97" i="1"/>
  <c r="AP97" i="1"/>
  <c r="AQ97" i="1"/>
  <c r="AR97" i="1"/>
  <c r="AS97" i="1"/>
  <c r="AT97" i="1"/>
  <c r="X98" i="1"/>
  <c r="Y98" i="1" s="1"/>
  <c r="T98" i="1" s="1"/>
  <c r="V98" i="1" s="1"/>
  <c r="AO98" i="1"/>
  <c r="AU98" i="1" s="1"/>
  <c r="AP98" i="1"/>
  <c r="AQ98" i="1"/>
  <c r="AR98" i="1"/>
  <c r="AS98" i="1"/>
  <c r="AT98" i="1"/>
  <c r="X99" i="1"/>
  <c r="Y99" i="1" s="1"/>
  <c r="T99" i="1" s="1"/>
  <c r="V99" i="1" s="1"/>
  <c r="AO99" i="1"/>
  <c r="AP99" i="1"/>
  <c r="AQ99" i="1"/>
  <c r="AR99" i="1"/>
  <c r="AS99" i="1"/>
  <c r="AT99" i="1"/>
  <c r="X100" i="1"/>
  <c r="Y100" i="1" s="1"/>
  <c r="T100" i="1" s="1"/>
  <c r="V100" i="1" s="1"/>
  <c r="AO100" i="1"/>
  <c r="AP100" i="1"/>
  <c r="AQ100" i="1"/>
  <c r="AR100" i="1"/>
  <c r="AS100" i="1"/>
  <c r="AT100" i="1"/>
  <c r="X101" i="1"/>
  <c r="Y101" i="1" s="1"/>
  <c r="T101" i="1" s="1"/>
  <c r="V101" i="1" s="1"/>
  <c r="AO101" i="1"/>
  <c r="AP101" i="1"/>
  <c r="AQ101" i="1"/>
  <c r="AR101" i="1"/>
  <c r="AS101" i="1"/>
  <c r="AT101" i="1"/>
  <c r="X102" i="1"/>
  <c r="Y102" i="1" s="1"/>
  <c r="T102" i="1" s="1"/>
  <c r="V102" i="1" s="1"/>
  <c r="AO102" i="1"/>
  <c r="AP102" i="1"/>
  <c r="AQ102" i="1"/>
  <c r="AR102" i="1"/>
  <c r="AS102" i="1"/>
  <c r="AT102" i="1"/>
  <c r="X103" i="1"/>
  <c r="Y103" i="1" s="1"/>
  <c r="T103" i="1" s="1"/>
  <c r="V103" i="1" s="1"/>
  <c r="AO103" i="1"/>
  <c r="AP103" i="1"/>
  <c r="AQ103" i="1"/>
  <c r="AR103" i="1"/>
  <c r="AS103" i="1"/>
  <c r="AT103" i="1"/>
  <c r="X104" i="1"/>
  <c r="Y104" i="1" s="1"/>
  <c r="T104" i="1" s="1"/>
  <c r="V104" i="1" s="1"/>
  <c r="AO104" i="1"/>
  <c r="AP104" i="1"/>
  <c r="AQ104" i="1"/>
  <c r="AR104" i="1"/>
  <c r="AS104" i="1"/>
  <c r="AT104" i="1"/>
  <c r="X105" i="1"/>
  <c r="Y105" i="1" s="1"/>
  <c r="T105" i="1" s="1"/>
  <c r="V105" i="1" s="1"/>
  <c r="AO105" i="1"/>
  <c r="AP105" i="1"/>
  <c r="AQ105" i="1"/>
  <c r="AR105" i="1"/>
  <c r="AS105" i="1"/>
  <c r="AT105" i="1"/>
  <c r="X106" i="1"/>
  <c r="Y106" i="1" s="1"/>
  <c r="T106" i="1" s="1"/>
  <c r="V106" i="1" s="1"/>
  <c r="AO106" i="1"/>
  <c r="AP106" i="1"/>
  <c r="AQ106" i="1"/>
  <c r="AR106" i="1"/>
  <c r="AS106" i="1"/>
  <c r="AT106" i="1"/>
  <c r="X107" i="1"/>
  <c r="Y107" i="1" s="1"/>
  <c r="T107" i="1" s="1"/>
  <c r="V107" i="1" s="1"/>
  <c r="AO107" i="1"/>
  <c r="AP107" i="1"/>
  <c r="AQ107" i="1"/>
  <c r="AR107" i="1"/>
  <c r="AS107" i="1"/>
  <c r="AT107" i="1"/>
  <c r="X108" i="1"/>
  <c r="Y108" i="1" s="1"/>
  <c r="T108" i="1" s="1"/>
  <c r="V108" i="1" s="1"/>
  <c r="AO108" i="1"/>
  <c r="AP108" i="1"/>
  <c r="AQ108" i="1"/>
  <c r="AR108" i="1"/>
  <c r="AS108" i="1"/>
  <c r="AT108" i="1"/>
  <c r="X110" i="1"/>
  <c r="Y110" i="1" s="1"/>
  <c r="T110" i="1" s="1"/>
  <c r="V110" i="1" s="1"/>
  <c r="AO110" i="1"/>
  <c r="AP110" i="1"/>
  <c r="AQ110" i="1"/>
  <c r="AR110" i="1"/>
  <c r="AS110" i="1"/>
  <c r="AT110" i="1"/>
  <c r="X111" i="1"/>
  <c r="Y111" i="1" s="1"/>
  <c r="T111" i="1" s="1"/>
  <c r="V111" i="1" s="1"/>
  <c r="AO111" i="1"/>
  <c r="AU111" i="1" s="1"/>
  <c r="AP111" i="1"/>
  <c r="AQ111" i="1"/>
  <c r="AR111" i="1"/>
  <c r="AS111" i="1"/>
  <c r="AT111" i="1"/>
  <c r="X113" i="1"/>
  <c r="Y113" i="1" s="1"/>
  <c r="T113" i="1" s="1"/>
  <c r="V113" i="1" s="1"/>
  <c r="AO113" i="1"/>
  <c r="AP113" i="1"/>
  <c r="AQ113" i="1"/>
  <c r="AR113" i="1"/>
  <c r="AS113" i="1"/>
  <c r="AT113" i="1"/>
  <c r="X114" i="1"/>
  <c r="Y114" i="1" s="1"/>
  <c r="T114" i="1" s="1"/>
  <c r="V114" i="1" s="1"/>
  <c r="AO114" i="1"/>
  <c r="AP114" i="1"/>
  <c r="AQ114" i="1"/>
  <c r="AR114" i="1"/>
  <c r="AS114" i="1"/>
  <c r="AT114" i="1"/>
  <c r="X115" i="1"/>
  <c r="Y115" i="1" s="1"/>
  <c r="T115" i="1" s="1"/>
  <c r="V115" i="1" s="1"/>
  <c r="AO115" i="1"/>
  <c r="AP115" i="1"/>
  <c r="AQ115" i="1"/>
  <c r="AR115" i="1"/>
  <c r="AS115" i="1"/>
  <c r="AT115" i="1"/>
  <c r="X116" i="1"/>
  <c r="Y116" i="1" s="1"/>
  <c r="T116" i="1" s="1"/>
  <c r="V116" i="1" s="1"/>
  <c r="AO116" i="1"/>
  <c r="AP116" i="1"/>
  <c r="AQ116" i="1"/>
  <c r="AR116" i="1"/>
  <c r="AS116" i="1"/>
  <c r="AT116" i="1"/>
  <c r="X29" i="1"/>
  <c r="Y29" i="1" s="1"/>
  <c r="T29" i="1" s="1"/>
  <c r="V29" i="1" s="1"/>
  <c r="AO29" i="1"/>
  <c r="AP29" i="1"/>
  <c r="AQ29" i="1"/>
  <c r="AR29" i="1"/>
  <c r="AS29" i="1"/>
  <c r="AT29" i="1"/>
  <c r="X30" i="1"/>
  <c r="Y30" i="1" s="1"/>
  <c r="T30" i="1" s="1"/>
  <c r="V30" i="1" s="1"/>
  <c r="AO30" i="1"/>
  <c r="AP30" i="1"/>
  <c r="AQ30" i="1"/>
  <c r="AR30" i="1"/>
  <c r="AS30" i="1"/>
  <c r="AT30" i="1"/>
  <c r="X31" i="1"/>
  <c r="Y31" i="1" s="1"/>
  <c r="T31" i="1" s="1"/>
  <c r="V31" i="1" s="1"/>
  <c r="AO31" i="1"/>
  <c r="AP31" i="1"/>
  <c r="AQ31" i="1"/>
  <c r="AR31" i="1"/>
  <c r="AS31" i="1"/>
  <c r="AT31" i="1"/>
  <c r="X32" i="1"/>
  <c r="Y32" i="1" s="1"/>
  <c r="T32" i="1" s="1"/>
  <c r="V32" i="1" s="1"/>
  <c r="AO32" i="1"/>
  <c r="AP32" i="1"/>
  <c r="AQ32" i="1"/>
  <c r="AR32" i="1"/>
  <c r="AS32" i="1"/>
  <c r="AT32" i="1"/>
  <c r="X33" i="1"/>
  <c r="Y33" i="1" s="1"/>
  <c r="T33" i="1" s="1"/>
  <c r="V33" i="1" s="1"/>
  <c r="AO33" i="1"/>
  <c r="AP33" i="1"/>
  <c r="AQ33" i="1"/>
  <c r="AR33" i="1"/>
  <c r="AS33" i="1"/>
  <c r="AT33" i="1"/>
  <c r="X34" i="1"/>
  <c r="Y34" i="1" s="1"/>
  <c r="T34" i="1" s="1"/>
  <c r="V34" i="1" s="1"/>
  <c r="AO34" i="1"/>
  <c r="AP34" i="1"/>
  <c r="AQ34" i="1"/>
  <c r="AR34" i="1"/>
  <c r="AS34" i="1"/>
  <c r="AT34" i="1"/>
  <c r="X35" i="1"/>
  <c r="Y35" i="1" s="1"/>
  <c r="T35" i="1" s="1"/>
  <c r="V35" i="1" s="1"/>
  <c r="AO35" i="1"/>
  <c r="AP35" i="1"/>
  <c r="AQ35" i="1"/>
  <c r="AR35" i="1"/>
  <c r="AS35" i="1"/>
  <c r="AT35" i="1"/>
  <c r="X36" i="1"/>
  <c r="Y36" i="1" s="1"/>
  <c r="T36" i="1" s="1"/>
  <c r="V36" i="1" s="1"/>
  <c r="AO36" i="1"/>
  <c r="AU36" i="1" s="1"/>
  <c r="AP36" i="1"/>
  <c r="AQ36" i="1"/>
  <c r="AR36" i="1"/>
  <c r="AS36" i="1"/>
  <c r="AT36" i="1"/>
  <c r="X37" i="1"/>
  <c r="Y37" i="1" s="1"/>
  <c r="T37" i="1" s="1"/>
  <c r="V37" i="1" s="1"/>
  <c r="AO37" i="1"/>
  <c r="AP37" i="1"/>
  <c r="AQ37" i="1"/>
  <c r="AR37" i="1"/>
  <c r="AS37" i="1"/>
  <c r="AT37" i="1"/>
  <c r="X38" i="1"/>
  <c r="Y38" i="1" s="1"/>
  <c r="T38" i="1" s="1"/>
  <c r="V38" i="1" s="1"/>
  <c r="AO38" i="1"/>
  <c r="AP38" i="1"/>
  <c r="AQ38" i="1"/>
  <c r="AR38" i="1"/>
  <c r="AS38" i="1"/>
  <c r="AT38" i="1"/>
  <c r="X39" i="1"/>
  <c r="Y39" i="1" s="1"/>
  <c r="T39" i="1" s="1"/>
  <c r="V39" i="1" s="1"/>
  <c r="AO39" i="1"/>
  <c r="AP39" i="1"/>
  <c r="AQ39" i="1"/>
  <c r="AR39" i="1"/>
  <c r="AS39" i="1"/>
  <c r="AT39" i="1"/>
  <c r="X40" i="1"/>
  <c r="Y40" i="1" s="1"/>
  <c r="T40" i="1" s="1"/>
  <c r="V40" i="1" s="1"/>
  <c r="AO40" i="1"/>
  <c r="AP40" i="1"/>
  <c r="AQ40" i="1"/>
  <c r="AR40" i="1"/>
  <c r="AS40" i="1"/>
  <c r="AT40" i="1"/>
  <c r="X41" i="1"/>
  <c r="Y41" i="1" s="1"/>
  <c r="T41" i="1" s="1"/>
  <c r="V41" i="1" s="1"/>
  <c r="AO41" i="1"/>
  <c r="AP41" i="1"/>
  <c r="AQ41" i="1"/>
  <c r="AR41" i="1"/>
  <c r="AS41" i="1"/>
  <c r="AT41" i="1"/>
  <c r="X42" i="1"/>
  <c r="Y42" i="1" s="1"/>
  <c r="T42" i="1" s="1"/>
  <c r="V42" i="1" s="1"/>
  <c r="AO42" i="1"/>
  <c r="AP42" i="1"/>
  <c r="AQ42" i="1"/>
  <c r="AR42" i="1"/>
  <c r="AS42" i="1"/>
  <c r="AT42" i="1"/>
  <c r="X43" i="1"/>
  <c r="Y43" i="1" s="1"/>
  <c r="T43" i="1" s="1"/>
  <c r="V43" i="1" s="1"/>
  <c r="AO43" i="1"/>
  <c r="AP43" i="1"/>
  <c r="AQ43" i="1"/>
  <c r="AR43" i="1"/>
  <c r="AS43" i="1"/>
  <c r="AT43" i="1"/>
  <c r="X44" i="1"/>
  <c r="Y44" i="1" s="1"/>
  <c r="T44" i="1" s="1"/>
  <c r="V44" i="1" s="1"/>
  <c r="AO44" i="1"/>
  <c r="AP44" i="1"/>
  <c r="AQ44" i="1"/>
  <c r="AR44" i="1"/>
  <c r="AS44" i="1"/>
  <c r="AT44" i="1"/>
  <c r="X45" i="1"/>
  <c r="Y45" i="1" s="1"/>
  <c r="T45" i="1" s="1"/>
  <c r="V45" i="1" s="1"/>
  <c r="AO45" i="1"/>
  <c r="AP45" i="1"/>
  <c r="AQ45" i="1"/>
  <c r="AR45" i="1"/>
  <c r="AS45" i="1"/>
  <c r="AT45" i="1"/>
  <c r="X46" i="1"/>
  <c r="Y46" i="1" s="1"/>
  <c r="T46" i="1" s="1"/>
  <c r="V46" i="1" s="1"/>
  <c r="AO46" i="1"/>
  <c r="AP46" i="1"/>
  <c r="AQ46" i="1"/>
  <c r="AR46" i="1"/>
  <c r="AS46" i="1"/>
  <c r="AT46" i="1"/>
  <c r="X47" i="1"/>
  <c r="Y47" i="1" s="1"/>
  <c r="T47" i="1" s="1"/>
  <c r="V47" i="1" s="1"/>
  <c r="AO47" i="1"/>
  <c r="AP47" i="1"/>
  <c r="AQ47" i="1"/>
  <c r="AR47" i="1"/>
  <c r="AS47" i="1"/>
  <c r="AT47" i="1"/>
  <c r="X48" i="1"/>
  <c r="Y48" i="1" s="1"/>
  <c r="T48" i="1" s="1"/>
  <c r="V48" i="1" s="1"/>
  <c r="AO48" i="1"/>
  <c r="AU48" i="1" s="1"/>
  <c r="AP48" i="1"/>
  <c r="AQ48" i="1"/>
  <c r="AR48" i="1"/>
  <c r="AS48" i="1"/>
  <c r="AT48" i="1"/>
  <c r="X49" i="1"/>
  <c r="Y49" i="1" s="1"/>
  <c r="T49" i="1" s="1"/>
  <c r="V49" i="1" s="1"/>
  <c r="AO49" i="1"/>
  <c r="AP49" i="1"/>
  <c r="AQ49" i="1"/>
  <c r="AR49" i="1"/>
  <c r="AS49" i="1"/>
  <c r="AT49" i="1"/>
  <c r="X50" i="1"/>
  <c r="Y50" i="1" s="1"/>
  <c r="T50" i="1" s="1"/>
  <c r="V50" i="1" s="1"/>
  <c r="AO50" i="1"/>
  <c r="AP50" i="1"/>
  <c r="AQ50" i="1"/>
  <c r="AR50" i="1"/>
  <c r="AS50" i="1"/>
  <c r="AT50" i="1"/>
  <c r="X51" i="1"/>
  <c r="Y51" i="1" s="1"/>
  <c r="T51" i="1" s="1"/>
  <c r="V51" i="1" s="1"/>
  <c r="AO51" i="1"/>
  <c r="AP51" i="1"/>
  <c r="AQ51" i="1"/>
  <c r="AR51" i="1"/>
  <c r="AS51" i="1"/>
  <c r="AT51" i="1"/>
  <c r="X52" i="1"/>
  <c r="Y52" i="1" s="1"/>
  <c r="T52" i="1" s="1"/>
  <c r="V52" i="1" s="1"/>
  <c r="AO52" i="1"/>
  <c r="AP52" i="1"/>
  <c r="AQ52" i="1"/>
  <c r="AR52" i="1"/>
  <c r="AS52" i="1"/>
  <c r="AT52" i="1"/>
  <c r="X53" i="1"/>
  <c r="Y53" i="1" s="1"/>
  <c r="T53" i="1" s="1"/>
  <c r="V53" i="1" s="1"/>
  <c r="AO53" i="1"/>
  <c r="AP53" i="1"/>
  <c r="AQ53" i="1"/>
  <c r="AR53" i="1"/>
  <c r="AS53" i="1"/>
  <c r="AT53" i="1"/>
  <c r="AO54" i="1"/>
  <c r="AP54" i="1"/>
  <c r="AQ54" i="1"/>
  <c r="AR54" i="1"/>
  <c r="AS54" i="1"/>
  <c r="AT54" i="1"/>
  <c r="X54" i="1"/>
  <c r="Y54" i="1" s="1"/>
  <c r="T54" i="1" s="1"/>
  <c r="V54" i="1" s="1"/>
  <c r="AO55" i="1"/>
  <c r="AU55" i="1" s="1"/>
  <c r="AP55" i="1"/>
  <c r="AQ55" i="1"/>
  <c r="AR55" i="1"/>
  <c r="AS55" i="1"/>
  <c r="AT55" i="1"/>
  <c r="X55" i="1"/>
  <c r="Y55" i="1" s="1"/>
  <c r="T55" i="1" s="1"/>
  <c r="V55" i="1" s="1"/>
  <c r="X56" i="1"/>
  <c r="Y56" i="1" s="1"/>
  <c r="T56" i="1" s="1"/>
  <c r="V56" i="1" s="1"/>
  <c r="AO56" i="1"/>
  <c r="AP56" i="1"/>
  <c r="AQ56" i="1"/>
  <c r="AR56" i="1"/>
  <c r="AS56" i="1"/>
  <c r="AT56" i="1"/>
  <c r="X57" i="1"/>
  <c r="Y57" i="1" s="1"/>
  <c r="T57" i="1" s="1"/>
  <c r="V57" i="1" s="1"/>
  <c r="AO57" i="1"/>
  <c r="AP57" i="1"/>
  <c r="AQ57" i="1"/>
  <c r="AR57" i="1"/>
  <c r="AS57" i="1"/>
  <c r="AT57" i="1"/>
  <c r="X58" i="1"/>
  <c r="Y58" i="1" s="1"/>
  <c r="T58" i="1" s="1"/>
  <c r="V58" i="1" s="1"/>
  <c r="AO58" i="1"/>
  <c r="AP58" i="1"/>
  <c r="AQ58" i="1"/>
  <c r="AR58" i="1"/>
  <c r="AS58" i="1"/>
  <c r="AT58" i="1"/>
  <c r="AO59" i="1"/>
  <c r="AP59" i="1"/>
  <c r="AQ59" i="1"/>
  <c r="AR59" i="1"/>
  <c r="AS59" i="1"/>
  <c r="AT59" i="1"/>
  <c r="X59" i="1"/>
  <c r="Y59" i="1" s="1"/>
  <c r="T59" i="1" s="1"/>
  <c r="V59" i="1" s="1"/>
  <c r="X60" i="1"/>
  <c r="Y60" i="1" s="1"/>
  <c r="T60" i="1" s="1"/>
  <c r="V60" i="1" s="1"/>
  <c r="AO60" i="1"/>
  <c r="AU60" i="1" s="1"/>
  <c r="AP60" i="1"/>
  <c r="AQ60" i="1"/>
  <c r="AR60" i="1"/>
  <c r="AS60" i="1"/>
  <c r="AT60" i="1"/>
  <c r="X61" i="1"/>
  <c r="Y61" i="1" s="1"/>
  <c r="T61" i="1" s="1"/>
  <c r="V61" i="1" s="1"/>
  <c r="AO61" i="1"/>
  <c r="AP61" i="1"/>
  <c r="AQ61" i="1"/>
  <c r="AR61" i="1"/>
  <c r="AS61" i="1"/>
  <c r="AT61" i="1"/>
  <c r="X62" i="1"/>
  <c r="Y62" i="1" s="1"/>
  <c r="T62" i="1" s="1"/>
  <c r="V62" i="1" s="1"/>
  <c r="AO62" i="1"/>
  <c r="AP62" i="1"/>
  <c r="AQ62" i="1"/>
  <c r="AR62" i="1"/>
  <c r="AS62" i="1"/>
  <c r="AT62" i="1"/>
  <c r="X63" i="1"/>
  <c r="Y63" i="1" s="1"/>
  <c r="T63" i="1" s="1"/>
  <c r="V63" i="1" s="1"/>
  <c r="AO63" i="1"/>
  <c r="AP63" i="1"/>
  <c r="AQ63" i="1"/>
  <c r="AR63" i="1"/>
  <c r="AS63" i="1"/>
  <c r="AT63" i="1"/>
  <c r="X64" i="1"/>
  <c r="Y64" i="1" s="1"/>
  <c r="T64" i="1" s="1"/>
  <c r="V64" i="1" s="1"/>
  <c r="AO64" i="1"/>
  <c r="AP64" i="1"/>
  <c r="AQ64" i="1"/>
  <c r="AR64" i="1"/>
  <c r="AS64" i="1"/>
  <c r="AT64" i="1"/>
  <c r="X65" i="1"/>
  <c r="Y65" i="1" s="1"/>
  <c r="T65" i="1" s="1"/>
  <c r="V65" i="1" s="1"/>
  <c r="AO65" i="1"/>
  <c r="AP65" i="1"/>
  <c r="AQ65" i="1"/>
  <c r="AR65" i="1"/>
  <c r="AS65" i="1"/>
  <c r="AT65" i="1"/>
  <c r="X66" i="1"/>
  <c r="Y66" i="1" s="1"/>
  <c r="T66" i="1" s="1"/>
  <c r="V66" i="1" s="1"/>
  <c r="AO66" i="1"/>
  <c r="AP66" i="1"/>
  <c r="AQ66" i="1"/>
  <c r="AR66" i="1"/>
  <c r="AS66" i="1"/>
  <c r="AT66" i="1"/>
  <c r="X67" i="1"/>
  <c r="Y67" i="1" s="1"/>
  <c r="T67" i="1" s="1"/>
  <c r="V67" i="1" s="1"/>
  <c r="AO67" i="1"/>
  <c r="AP67" i="1"/>
  <c r="AQ67" i="1"/>
  <c r="AR67" i="1"/>
  <c r="AS67" i="1"/>
  <c r="AT67" i="1"/>
  <c r="X68" i="1"/>
  <c r="Y68" i="1" s="1"/>
  <c r="T68" i="1" s="1"/>
  <c r="V68" i="1" s="1"/>
  <c r="AO68" i="1"/>
  <c r="AP68" i="1"/>
  <c r="AQ68" i="1"/>
  <c r="AR68" i="1"/>
  <c r="AS68" i="1"/>
  <c r="AT68" i="1"/>
  <c r="X69" i="1"/>
  <c r="Y69" i="1" s="1"/>
  <c r="T69" i="1" s="1"/>
  <c r="V69" i="1" s="1"/>
  <c r="AO69" i="1"/>
  <c r="AP69" i="1"/>
  <c r="AQ69" i="1"/>
  <c r="AR69" i="1"/>
  <c r="AS69" i="1"/>
  <c r="AT69" i="1"/>
  <c r="X70" i="1"/>
  <c r="Y70" i="1" s="1"/>
  <c r="T70" i="1" s="1"/>
  <c r="V70" i="1" s="1"/>
  <c r="AO70" i="1"/>
  <c r="AP70" i="1"/>
  <c r="AQ70" i="1"/>
  <c r="AR70" i="1"/>
  <c r="AS70" i="1"/>
  <c r="AT70" i="1"/>
  <c r="X71" i="1"/>
  <c r="Y71" i="1" s="1"/>
  <c r="T71" i="1" s="1"/>
  <c r="V71" i="1" s="1"/>
  <c r="AO71" i="1"/>
  <c r="AP71" i="1"/>
  <c r="AQ71" i="1"/>
  <c r="AR71" i="1"/>
  <c r="AS71" i="1"/>
  <c r="AT71" i="1"/>
  <c r="X72" i="1"/>
  <c r="Y72" i="1" s="1"/>
  <c r="T72" i="1" s="1"/>
  <c r="V72" i="1" s="1"/>
  <c r="AO72" i="1"/>
  <c r="AU72" i="1" s="1"/>
  <c r="AP72" i="1"/>
  <c r="AQ72" i="1"/>
  <c r="AR72" i="1"/>
  <c r="AS72" i="1"/>
  <c r="AT72" i="1"/>
  <c r="X73" i="1"/>
  <c r="Y73" i="1" s="1"/>
  <c r="T73" i="1" s="1"/>
  <c r="V73" i="1" s="1"/>
  <c r="AO73" i="1"/>
  <c r="AP73" i="1"/>
  <c r="AQ73" i="1"/>
  <c r="AR73" i="1"/>
  <c r="AS73" i="1"/>
  <c r="AT73" i="1"/>
  <c r="X74" i="1"/>
  <c r="Y74" i="1" s="1"/>
  <c r="T74" i="1" s="1"/>
  <c r="V74" i="1" s="1"/>
  <c r="AO74" i="1"/>
  <c r="AP74" i="1"/>
  <c r="AQ74" i="1"/>
  <c r="AR74" i="1"/>
  <c r="AS74" i="1"/>
  <c r="AT74" i="1"/>
  <c r="X75" i="1"/>
  <c r="Y75" i="1" s="1"/>
  <c r="T75" i="1" s="1"/>
  <c r="V75" i="1" s="1"/>
  <c r="AO75" i="1"/>
  <c r="AP75" i="1"/>
  <c r="AQ75" i="1"/>
  <c r="AR75" i="1"/>
  <c r="AS75" i="1"/>
  <c r="AT75" i="1"/>
  <c r="X76" i="1"/>
  <c r="Y76" i="1" s="1"/>
  <c r="T76" i="1" s="1"/>
  <c r="V76" i="1" s="1"/>
  <c r="AO76" i="1"/>
  <c r="AP76" i="1"/>
  <c r="AQ76" i="1"/>
  <c r="AR76" i="1"/>
  <c r="AS76" i="1"/>
  <c r="AT76" i="1"/>
  <c r="X77" i="1"/>
  <c r="Y77" i="1" s="1"/>
  <c r="T77" i="1" s="1"/>
  <c r="V77" i="1" s="1"/>
  <c r="AO77" i="1"/>
  <c r="AP77" i="1"/>
  <c r="AQ77" i="1"/>
  <c r="AR77" i="1"/>
  <c r="AS77" i="1"/>
  <c r="AT77" i="1"/>
  <c r="X78" i="1"/>
  <c r="Y78" i="1" s="1"/>
  <c r="T78" i="1" s="1"/>
  <c r="V78" i="1" s="1"/>
  <c r="AO78" i="1"/>
  <c r="AP78" i="1"/>
  <c r="AQ78" i="1"/>
  <c r="AR78" i="1"/>
  <c r="AS78" i="1"/>
  <c r="AT78" i="1"/>
  <c r="X79" i="1"/>
  <c r="Y79" i="1" s="1"/>
  <c r="T79" i="1" s="1"/>
  <c r="V79" i="1" s="1"/>
  <c r="AO79" i="1"/>
  <c r="AP79" i="1"/>
  <c r="AQ79" i="1"/>
  <c r="AR79" i="1"/>
  <c r="AS79" i="1"/>
  <c r="AT79" i="1"/>
  <c r="X80" i="1"/>
  <c r="Y80" i="1" s="1"/>
  <c r="T80" i="1" s="1"/>
  <c r="V80" i="1" s="1"/>
  <c r="AO80" i="1"/>
  <c r="AP80" i="1"/>
  <c r="AQ80" i="1"/>
  <c r="AR80" i="1"/>
  <c r="AS80" i="1"/>
  <c r="AT80" i="1"/>
  <c r="X81" i="1"/>
  <c r="Y81" i="1" s="1"/>
  <c r="T81" i="1" s="1"/>
  <c r="V81" i="1" s="1"/>
  <c r="AO81" i="1"/>
  <c r="AP81" i="1"/>
  <c r="AQ81" i="1"/>
  <c r="AR81" i="1"/>
  <c r="AS81" i="1"/>
  <c r="AT81" i="1"/>
  <c r="X82" i="1"/>
  <c r="Y82" i="1" s="1"/>
  <c r="T82" i="1" s="1"/>
  <c r="V82" i="1" s="1"/>
  <c r="AO82" i="1"/>
  <c r="AP82" i="1"/>
  <c r="AQ82" i="1"/>
  <c r="AR82" i="1"/>
  <c r="AS82" i="1"/>
  <c r="AT82" i="1"/>
  <c r="X83" i="1"/>
  <c r="Y83" i="1" s="1"/>
  <c r="T83" i="1" s="1"/>
  <c r="V83" i="1" s="1"/>
  <c r="AO83" i="1"/>
  <c r="AP83" i="1"/>
  <c r="AQ83" i="1"/>
  <c r="AR83" i="1"/>
  <c r="AS83" i="1"/>
  <c r="AT83" i="1"/>
  <c r="X84" i="1"/>
  <c r="Y84" i="1" s="1"/>
  <c r="T84" i="1" s="1"/>
  <c r="V84" i="1" s="1"/>
  <c r="AO84" i="1"/>
  <c r="AU84" i="1" s="1"/>
  <c r="AP84" i="1"/>
  <c r="AQ84" i="1"/>
  <c r="AR84" i="1"/>
  <c r="AS84" i="1"/>
  <c r="AT84" i="1"/>
  <c r="X85" i="1"/>
  <c r="Y85" i="1" s="1"/>
  <c r="T85" i="1" s="1"/>
  <c r="V85" i="1" s="1"/>
  <c r="AO85" i="1"/>
  <c r="AP85" i="1"/>
  <c r="AQ85" i="1"/>
  <c r="AR85" i="1"/>
  <c r="AS85" i="1"/>
  <c r="AT85" i="1"/>
  <c r="X117" i="1"/>
  <c r="Y117" i="1" s="1"/>
  <c r="T117" i="1" s="1"/>
  <c r="V117" i="1" s="1"/>
  <c r="AO117" i="1"/>
  <c r="AP117" i="1"/>
  <c r="AQ117" i="1"/>
  <c r="AR117" i="1"/>
  <c r="AS117" i="1"/>
  <c r="AT117" i="1"/>
  <c r="X118" i="1"/>
  <c r="Y118" i="1" s="1"/>
  <c r="T118" i="1" s="1"/>
  <c r="V118" i="1" s="1"/>
  <c r="AO118" i="1"/>
  <c r="AP118" i="1"/>
  <c r="AQ118" i="1"/>
  <c r="AR118" i="1"/>
  <c r="AS118" i="1"/>
  <c r="AT118" i="1"/>
  <c r="X119" i="1"/>
  <c r="Y119" i="1" s="1"/>
  <c r="T119" i="1" s="1"/>
  <c r="V119" i="1" s="1"/>
  <c r="AO119" i="1"/>
  <c r="AP119" i="1"/>
  <c r="AQ119" i="1"/>
  <c r="AR119" i="1"/>
  <c r="AS119" i="1"/>
  <c r="AT119" i="1"/>
  <c r="X120" i="1"/>
  <c r="Y120" i="1" s="1"/>
  <c r="T120" i="1" s="1"/>
  <c r="V120" i="1" s="1"/>
  <c r="AO120" i="1"/>
  <c r="AP120" i="1"/>
  <c r="AQ120" i="1"/>
  <c r="AR120" i="1"/>
  <c r="AS120" i="1"/>
  <c r="AT120" i="1"/>
  <c r="X121" i="1"/>
  <c r="Y121" i="1" s="1"/>
  <c r="T121" i="1" s="1"/>
  <c r="V121" i="1" s="1"/>
  <c r="AO121" i="1"/>
  <c r="AP121" i="1"/>
  <c r="AQ121" i="1"/>
  <c r="AR121" i="1"/>
  <c r="AS121" i="1"/>
  <c r="AT121" i="1"/>
  <c r="X122" i="1"/>
  <c r="Y122" i="1" s="1"/>
  <c r="T122" i="1" s="1"/>
  <c r="V122" i="1" s="1"/>
  <c r="AO122" i="1"/>
  <c r="AP122" i="1"/>
  <c r="AQ122" i="1"/>
  <c r="AR122" i="1"/>
  <c r="AS122" i="1"/>
  <c r="AT122" i="1"/>
  <c r="X123" i="1"/>
  <c r="Y123" i="1" s="1"/>
  <c r="T123" i="1" s="1"/>
  <c r="V123" i="1" s="1"/>
  <c r="AO123" i="1"/>
  <c r="AP123" i="1"/>
  <c r="AQ123" i="1"/>
  <c r="AR123" i="1"/>
  <c r="AS123" i="1"/>
  <c r="AT123" i="1"/>
  <c r="X128" i="1"/>
  <c r="Y128" i="1" s="1"/>
  <c r="T128" i="1" s="1"/>
  <c r="V128" i="1" s="1"/>
  <c r="AO128" i="1"/>
  <c r="AP128" i="1"/>
  <c r="AQ128" i="1"/>
  <c r="AR128" i="1"/>
  <c r="AS128" i="1"/>
  <c r="AT128" i="1"/>
  <c r="X129" i="1"/>
  <c r="Y129" i="1" s="1"/>
  <c r="T129" i="1" s="1"/>
  <c r="V129" i="1" s="1"/>
  <c r="AO129" i="1"/>
  <c r="AP129" i="1"/>
  <c r="AQ129" i="1"/>
  <c r="AR129" i="1"/>
  <c r="AS129" i="1"/>
  <c r="AT129" i="1"/>
  <c r="X130" i="1"/>
  <c r="Y130" i="1" s="1"/>
  <c r="T130" i="1" s="1"/>
  <c r="V130" i="1" s="1"/>
  <c r="AO130" i="1"/>
  <c r="AP130" i="1"/>
  <c r="AQ130" i="1"/>
  <c r="AR130" i="1"/>
  <c r="AS130" i="1"/>
  <c r="AT130" i="1"/>
  <c r="X131" i="1"/>
  <c r="Y131" i="1" s="1"/>
  <c r="T131" i="1" s="1"/>
  <c r="V131" i="1" s="1"/>
  <c r="AO131" i="1"/>
  <c r="AU131" i="1" s="1"/>
  <c r="AP131" i="1"/>
  <c r="AQ131" i="1"/>
  <c r="AR131" i="1"/>
  <c r="AS131" i="1"/>
  <c r="AT131" i="1"/>
  <c r="X132" i="1"/>
  <c r="Y132" i="1" s="1"/>
  <c r="T132" i="1" s="1"/>
  <c r="V132" i="1" s="1"/>
  <c r="AO132" i="1"/>
  <c r="AP132" i="1"/>
  <c r="AQ132" i="1"/>
  <c r="AR132" i="1"/>
  <c r="AS132" i="1"/>
  <c r="AT132" i="1"/>
  <c r="X133" i="1"/>
  <c r="Y133" i="1" s="1"/>
  <c r="T133" i="1" s="1"/>
  <c r="V133" i="1" s="1"/>
  <c r="AO133" i="1"/>
  <c r="AP133" i="1"/>
  <c r="AQ133" i="1"/>
  <c r="AR133" i="1"/>
  <c r="AS133" i="1"/>
  <c r="AT133" i="1"/>
  <c r="X154" i="1"/>
  <c r="Y154" i="1" s="1"/>
  <c r="T154" i="1" s="1"/>
  <c r="V154" i="1" s="1"/>
  <c r="AO154" i="1"/>
  <c r="AP154" i="1"/>
  <c r="AQ154" i="1"/>
  <c r="AR154" i="1"/>
  <c r="AS154" i="1"/>
  <c r="AT154" i="1"/>
  <c r="X155" i="1"/>
  <c r="Y155" i="1" s="1"/>
  <c r="T155" i="1" s="1"/>
  <c r="V155" i="1" s="1"/>
  <c r="AO155" i="1"/>
  <c r="AP155" i="1"/>
  <c r="AQ155" i="1"/>
  <c r="AR155" i="1"/>
  <c r="AS155" i="1"/>
  <c r="AT155" i="1"/>
  <c r="X156" i="1"/>
  <c r="Y156" i="1" s="1"/>
  <c r="T156" i="1" s="1"/>
  <c r="V156" i="1" s="1"/>
  <c r="AO156" i="1"/>
  <c r="AP156" i="1"/>
  <c r="AQ156" i="1"/>
  <c r="AR156" i="1"/>
  <c r="AS156" i="1"/>
  <c r="AT156" i="1"/>
  <c r="X157" i="1"/>
  <c r="Y157" i="1" s="1"/>
  <c r="T157" i="1" s="1"/>
  <c r="V157" i="1" s="1"/>
  <c r="AO157" i="1"/>
  <c r="AP157" i="1"/>
  <c r="AQ157" i="1"/>
  <c r="AR157" i="1"/>
  <c r="AS157" i="1"/>
  <c r="AT157" i="1"/>
  <c r="X158" i="1"/>
  <c r="Y158" i="1" s="1"/>
  <c r="T158" i="1" s="1"/>
  <c r="V158" i="1" s="1"/>
  <c r="AO158" i="1"/>
  <c r="AP158" i="1"/>
  <c r="AQ158" i="1"/>
  <c r="AR158" i="1"/>
  <c r="AS158" i="1"/>
  <c r="AT158" i="1"/>
  <c r="X159" i="1"/>
  <c r="Y159" i="1" s="1"/>
  <c r="T159" i="1" s="1"/>
  <c r="V159" i="1" s="1"/>
  <c r="AO159" i="1"/>
  <c r="AP159" i="1"/>
  <c r="AQ159" i="1"/>
  <c r="AR159" i="1"/>
  <c r="AS159" i="1"/>
  <c r="AT159" i="1"/>
  <c r="X160" i="1"/>
  <c r="Y160" i="1" s="1"/>
  <c r="T160" i="1" s="1"/>
  <c r="V160" i="1" s="1"/>
  <c r="AO160" i="1"/>
  <c r="AP160" i="1"/>
  <c r="AQ160" i="1"/>
  <c r="AR160" i="1"/>
  <c r="AS160" i="1"/>
  <c r="AT160" i="1"/>
  <c r="X141" i="1"/>
  <c r="Y141" i="1" s="1"/>
  <c r="T141" i="1" s="1"/>
  <c r="V141" i="1" s="1"/>
  <c r="AO141" i="1"/>
  <c r="AP141" i="1"/>
  <c r="AQ141" i="1"/>
  <c r="AR141" i="1"/>
  <c r="AS141" i="1"/>
  <c r="AT141" i="1"/>
  <c r="X142" i="1"/>
  <c r="Y142" i="1" s="1"/>
  <c r="T142" i="1" s="1"/>
  <c r="V142" i="1" s="1"/>
  <c r="AO142" i="1"/>
  <c r="AP142" i="1"/>
  <c r="AQ142" i="1"/>
  <c r="AR142" i="1"/>
  <c r="AS142" i="1"/>
  <c r="AT142" i="1"/>
  <c r="X143" i="1"/>
  <c r="Y143" i="1" s="1"/>
  <c r="T143" i="1" s="1"/>
  <c r="V143" i="1" s="1"/>
  <c r="AO143" i="1"/>
  <c r="AU143" i="1" s="1"/>
  <c r="AP143" i="1"/>
  <c r="AQ143" i="1"/>
  <c r="AR143" i="1"/>
  <c r="AS143" i="1"/>
  <c r="AT143" i="1"/>
  <c r="X144" i="1"/>
  <c r="Y144" i="1" s="1"/>
  <c r="T144" i="1" s="1"/>
  <c r="V144" i="1" s="1"/>
  <c r="AO144" i="1"/>
  <c r="AP144" i="1"/>
  <c r="AQ144" i="1"/>
  <c r="AR144" i="1"/>
  <c r="AS144" i="1"/>
  <c r="AT144" i="1"/>
  <c r="X145" i="1"/>
  <c r="Y145" i="1" s="1"/>
  <c r="T145" i="1" s="1"/>
  <c r="V145" i="1" s="1"/>
  <c r="AO145" i="1"/>
  <c r="AP145" i="1"/>
  <c r="AQ145" i="1"/>
  <c r="AR145" i="1"/>
  <c r="AS145" i="1"/>
  <c r="AT145" i="1"/>
  <c r="X146" i="1"/>
  <c r="Y146" i="1" s="1"/>
  <c r="T146" i="1" s="1"/>
  <c r="V146" i="1" s="1"/>
  <c r="AO146" i="1"/>
  <c r="AP146" i="1"/>
  <c r="AQ146" i="1"/>
  <c r="AR146" i="1"/>
  <c r="AS146" i="1"/>
  <c r="AT146" i="1"/>
  <c r="X147" i="1"/>
  <c r="Y147" i="1" s="1"/>
  <c r="T147" i="1" s="1"/>
  <c r="V147" i="1" s="1"/>
  <c r="AO147" i="1"/>
  <c r="AP147" i="1"/>
  <c r="AQ147" i="1"/>
  <c r="AR147" i="1"/>
  <c r="AS147" i="1"/>
  <c r="AT147" i="1"/>
  <c r="X148" i="1"/>
  <c r="Y148" i="1" s="1"/>
  <c r="T148" i="1" s="1"/>
  <c r="V148" i="1" s="1"/>
  <c r="AO148" i="1"/>
  <c r="AP148" i="1"/>
  <c r="AQ148" i="1"/>
  <c r="AR148" i="1"/>
  <c r="AS148" i="1"/>
  <c r="AT148" i="1"/>
  <c r="X149" i="1"/>
  <c r="Y149" i="1" s="1"/>
  <c r="T149" i="1" s="1"/>
  <c r="V149" i="1" s="1"/>
  <c r="AO149" i="1"/>
  <c r="AP149" i="1"/>
  <c r="AQ149" i="1"/>
  <c r="AR149" i="1"/>
  <c r="AS149" i="1"/>
  <c r="AT149" i="1"/>
  <c r="X150" i="1"/>
  <c r="Y150" i="1" s="1"/>
  <c r="T150" i="1" s="1"/>
  <c r="V150" i="1" s="1"/>
  <c r="AO150" i="1"/>
  <c r="AP150" i="1"/>
  <c r="AQ150" i="1"/>
  <c r="AR150" i="1"/>
  <c r="AS150" i="1"/>
  <c r="AT150" i="1"/>
  <c r="X151" i="1"/>
  <c r="Y151" i="1" s="1"/>
  <c r="T151" i="1" s="1"/>
  <c r="V151" i="1" s="1"/>
  <c r="AO151" i="1"/>
  <c r="AP151" i="1"/>
  <c r="AQ151" i="1"/>
  <c r="AR151" i="1"/>
  <c r="AS151" i="1"/>
  <c r="AT151" i="1"/>
  <c r="X152" i="1"/>
  <c r="Y152" i="1" s="1"/>
  <c r="T152" i="1" s="1"/>
  <c r="V152" i="1" s="1"/>
  <c r="AO152" i="1"/>
  <c r="AP152" i="1"/>
  <c r="AQ152" i="1"/>
  <c r="AR152" i="1"/>
  <c r="AS152" i="1"/>
  <c r="AT152" i="1"/>
  <c r="X161" i="1"/>
  <c r="Y161" i="1" s="1"/>
  <c r="T161" i="1" s="1"/>
  <c r="V161" i="1" s="1"/>
  <c r="AO161" i="1"/>
  <c r="AP161" i="1"/>
  <c r="AQ161" i="1"/>
  <c r="AR161" i="1"/>
  <c r="AS161" i="1"/>
  <c r="AT161" i="1"/>
  <c r="X162" i="1"/>
  <c r="Y162" i="1" s="1"/>
  <c r="T162" i="1" s="1"/>
  <c r="V162" i="1" s="1"/>
  <c r="AO162" i="1"/>
  <c r="AP162" i="1"/>
  <c r="AQ162" i="1"/>
  <c r="AR162" i="1"/>
  <c r="AS162" i="1"/>
  <c r="AT162" i="1"/>
  <c r="X163" i="1"/>
  <c r="Y163" i="1" s="1"/>
  <c r="T163" i="1" s="1"/>
  <c r="V163" i="1" s="1"/>
  <c r="AO163" i="1"/>
  <c r="AU163" i="1" s="1"/>
  <c r="AP163" i="1"/>
  <c r="AQ163" i="1"/>
  <c r="AR163" i="1"/>
  <c r="AS163" i="1"/>
  <c r="AT163" i="1"/>
  <c r="X164" i="1"/>
  <c r="Y164" i="1" s="1"/>
  <c r="T164" i="1" s="1"/>
  <c r="V164" i="1" s="1"/>
  <c r="AO164" i="1"/>
  <c r="AP164" i="1"/>
  <c r="AQ164" i="1"/>
  <c r="AR164" i="1"/>
  <c r="AS164" i="1"/>
  <c r="AT164" i="1"/>
  <c r="X165" i="1"/>
  <c r="Y165" i="1" s="1"/>
  <c r="T165" i="1" s="1"/>
  <c r="V165" i="1" s="1"/>
  <c r="AO165" i="1"/>
  <c r="AP165" i="1"/>
  <c r="AQ165" i="1"/>
  <c r="AR165" i="1"/>
  <c r="AS165" i="1"/>
  <c r="AT165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10" i="1"/>
  <c r="AB111" i="1"/>
  <c r="AB113" i="1"/>
  <c r="AB114" i="1"/>
  <c r="AB115" i="1"/>
  <c r="AB116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117" i="1"/>
  <c r="AB118" i="1"/>
  <c r="AB119" i="1"/>
  <c r="AB120" i="1"/>
  <c r="AB121" i="1"/>
  <c r="AB122" i="1"/>
  <c r="AB123" i="1"/>
  <c r="AB128" i="1"/>
  <c r="AB129" i="1"/>
  <c r="AB130" i="1"/>
  <c r="AB131" i="1"/>
  <c r="AB132" i="1"/>
  <c r="AB133" i="1"/>
  <c r="AB134" i="1"/>
  <c r="AB135" i="1"/>
  <c r="AB136" i="1"/>
  <c r="AB137" i="1"/>
  <c r="AB138" i="1"/>
  <c r="AB124" i="1"/>
  <c r="AB125" i="1"/>
  <c r="AB126" i="1"/>
  <c r="AB127" i="1"/>
  <c r="AB139" i="1"/>
  <c r="AB140" i="1"/>
  <c r="AB153" i="1"/>
  <c r="AB154" i="1"/>
  <c r="AB155" i="1"/>
  <c r="AB156" i="1"/>
  <c r="AB157" i="1"/>
  <c r="AB158" i="1"/>
  <c r="AB159" i="1"/>
  <c r="AB16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61" i="1"/>
  <c r="AB162" i="1"/>
  <c r="AB163" i="1"/>
  <c r="AB164" i="1"/>
  <c r="AB165" i="1"/>
  <c r="AO166" i="1"/>
  <c r="AP166" i="1"/>
  <c r="AQ166" i="1"/>
  <c r="AR166" i="1"/>
  <c r="AS166" i="1"/>
  <c r="AT166" i="1"/>
  <c r="X166" i="1"/>
  <c r="Y166" i="1" s="1"/>
  <c r="T166" i="1" s="1"/>
  <c r="V166" i="1" s="1"/>
  <c r="AB166" i="1"/>
  <c r="AO167" i="1"/>
  <c r="AP167" i="1"/>
  <c r="AQ167" i="1"/>
  <c r="AR167" i="1"/>
  <c r="AS167" i="1"/>
  <c r="AT167" i="1"/>
  <c r="X167" i="1"/>
  <c r="Y167" i="1" s="1"/>
  <c r="T167" i="1" s="1"/>
  <c r="V167" i="1" s="1"/>
  <c r="AB167" i="1"/>
  <c r="AO168" i="1"/>
  <c r="AP168" i="1"/>
  <c r="AQ168" i="1"/>
  <c r="AR168" i="1"/>
  <c r="AS168" i="1"/>
  <c r="AT168" i="1"/>
  <c r="X168" i="1"/>
  <c r="Y168" i="1" s="1"/>
  <c r="T168" i="1" s="1"/>
  <c r="V168" i="1" s="1"/>
  <c r="AB168" i="1"/>
  <c r="AO169" i="1"/>
  <c r="AP169" i="1"/>
  <c r="AQ169" i="1"/>
  <c r="AR169" i="1"/>
  <c r="AS169" i="1"/>
  <c r="AT169" i="1"/>
  <c r="X169" i="1"/>
  <c r="Y169" i="1" s="1"/>
  <c r="T169" i="1" s="1"/>
  <c r="V169" i="1" s="1"/>
  <c r="AB169" i="1"/>
  <c r="AO170" i="1"/>
  <c r="AP170" i="1"/>
  <c r="AQ170" i="1"/>
  <c r="AR170" i="1"/>
  <c r="AS170" i="1"/>
  <c r="AT170" i="1"/>
  <c r="X170" i="1"/>
  <c r="Y170" i="1" s="1"/>
  <c r="T170" i="1" s="1"/>
  <c r="V170" i="1" s="1"/>
  <c r="AB170" i="1"/>
  <c r="AO171" i="1"/>
  <c r="AP171" i="1"/>
  <c r="AQ171" i="1"/>
  <c r="AR171" i="1"/>
  <c r="AS171" i="1"/>
  <c r="AT171" i="1"/>
  <c r="X171" i="1"/>
  <c r="Y171" i="1" s="1"/>
  <c r="T171" i="1" s="1"/>
  <c r="V171" i="1" s="1"/>
  <c r="AB171" i="1"/>
  <c r="AO172" i="1"/>
  <c r="AP172" i="1"/>
  <c r="AQ172" i="1"/>
  <c r="AR172" i="1"/>
  <c r="AS172" i="1"/>
  <c r="AT172" i="1"/>
  <c r="X172" i="1"/>
  <c r="Y172" i="1" s="1"/>
  <c r="T172" i="1" s="1"/>
  <c r="V172" i="1" s="1"/>
  <c r="AB172" i="1"/>
  <c r="AO176" i="1"/>
  <c r="AP176" i="1"/>
  <c r="AQ176" i="1"/>
  <c r="AR176" i="1"/>
  <c r="AS176" i="1"/>
  <c r="AT176" i="1"/>
  <c r="X176" i="1"/>
  <c r="Y176" i="1" s="1"/>
  <c r="T176" i="1" s="1"/>
  <c r="V176" i="1" s="1"/>
  <c r="AB176" i="1"/>
  <c r="AO177" i="1"/>
  <c r="AP177" i="1"/>
  <c r="AQ177" i="1"/>
  <c r="AR177" i="1"/>
  <c r="AS177" i="1"/>
  <c r="AT177" i="1"/>
  <c r="X177" i="1"/>
  <c r="Y177" i="1" s="1"/>
  <c r="T177" i="1" s="1"/>
  <c r="V177" i="1" s="1"/>
  <c r="AB177" i="1"/>
  <c r="AO178" i="1"/>
  <c r="AP178" i="1"/>
  <c r="AQ178" i="1"/>
  <c r="AR178" i="1"/>
  <c r="AS178" i="1"/>
  <c r="AT178" i="1"/>
  <c r="X178" i="1"/>
  <c r="Y178" i="1" s="1"/>
  <c r="T178" i="1" s="1"/>
  <c r="V178" i="1" s="1"/>
  <c r="AB178" i="1"/>
  <c r="AO179" i="1"/>
  <c r="AP179" i="1"/>
  <c r="AQ179" i="1"/>
  <c r="AR179" i="1"/>
  <c r="AS179" i="1"/>
  <c r="AT179" i="1"/>
  <c r="X179" i="1"/>
  <c r="Y179" i="1" s="1"/>
  <c r="T179" i="1" s="1"/>
  <c r="V179" i="1" s="1"/>
  <c r="AB179" i="1"/>
  <c r="AO180" i="1"/>
  <c r="AP180" i="1"/>
  <c r="AQ180" i="1"/>
  <c r="AR180" i="1"/>
  <c r="AS180" i="1"/>
  <c r="AT180" i="1"/>
  <c r="X180" i="1"/>
  <c r="Y180" i="1" s="1"/>
  <c r="T180" i="1" s="1"/>
  <c r="V180" i="1" s="1"/>
  <c r="AB180" i="1"/>
  <c r="AO181" i="1"/>
  <c r="AP181" i="1"/>
  <c r="AQ181" i="1"/>
  <c r="AR181" i="1"/>
  <c r="AS181" i="1"/>
  <c r="AT181" i="1"/>
  <c r="X181" i="1"/>
  <c r="Y181" i="1" s="1"/>
  <c r="T181" i="1" s="1"/>
  <c r="V181" i="1" s="1"/>
  <c r="AB181" i="1"/>
  <c r="AO182" i="1"/>
  <c r="AP182" i="1"/>
  <c r="AQ182" i="1"/>
  <c r="AR182" i="1"/>
  <c r="AS182" i="1"/>
  <c r="AT182" i="1"/>
  <c r="X182" i="1"/>
  <c r="Y182" i="1" s="1"/>
  <c r="T182" i="1" s="1"/>
  <c r="V182" i="1" s="1"/>
  <c r="AB182" i="1"/>
  <c r="AO183" i="1"/>
  <c r="AP183" i="1"/>
  <c r="AQ183" i="1"/>
  <c r="AR183" i="1"/>
  <c r="AS183" i="1"/>
  <c r="AT183" i="1"/>
  <c r="X183" i="1"/>
  <c r="Y183" i="1" s="1"/>
  <c r="T183" i="1" s="1"/>
  <c r="V183" i="1" s="1"/>
  <c r="AB183" i="1"/>
  <c r="AO184" i="1"/>
  <c r="AP184" i="1"/>
  <c r="AQ184" i="1"/>
  <c r="AR184" i="1"/>
  <c r="AS184" i="1"/>
  <c r="AT184" i="1"/>
  <c r="X184" i="1"/>
  <c r="Y184" i="1" s="1"/>
  <c r="T184" i="1" s="1"/>
  <c r="V184" i="1" s="1"/>
  <c r="AB184" i="1"/>
  <c r="AO185" i="1"/>
  <c r="AP185" i="1"/>
  <c r="AQ185" i="1"/>
  <c r="AR185" i="1"/>
  <c r="AS185" i="1"/>
  <c r="AT185" i="1"/>
  <c r="X185" i="1"/>
  <c r="Y185" i="1" s="1"/>
  <c r="T185" i="1" s="1"/>
  <c r="V185" i="1" s="1"/>
  <c r="AB185" i="1"/>
  <c r="AO186" i="1"/>
  <c r="AP186" i="1"/>
  <c r="AQ186" i="1"/>
  <c r="AR186" i="1"/>
  <c r="AS186" i="1"/>
  <c r="AT186" i="1"/>
  <c r="X186" i="1"/>
  <c r="Y186" i="1" s="1"/>
  <c r="T186" i="1" s="1"/>
  <c r="V186" i="1" s="1"/>
  <c r="AB186" i="1"/>
  <c r="AO187" i="1"/>
  <c r="AP187" i="1"/>
  <c r="AQ187" i="1"/>
  <c r="AR187" i="1"/>
  <c r="AS187" i="1"/>
  <c r="AT187" i="1"/>
  <c r="X187" i="1"/>
  <c r="Y187" i="1" s="1"/>
  <c r="T187" i="1" s="1"/>
  <c r="V187" i="1" s="1"/>
  <c r="AB187" i="1"/>
  <c r="AO188" i="1"/>
  <c r="AP188" i="1"/>
  <c r="AQ188" i="1"/>
  <c r="AR188" i="1"/>
  <c r="AS188" i="1"/>
  <c r="AT188" i="1"/>
  <c r="X188" i="1"/>
  <c r="Y188" i="1" s="1"/>
  <c r="T188" i="1" s="1"/>
  <c r="V188" i="1" s="1"/>
  <c r="AB188" i="1"/>
  <c r="AO189" i="1"/>
  <c r="AP189" i="1"/>
  <c r="AQ189" i="1"/>
  <c r="AR189" i="1"/>
  <c r="AS189" i="1"/>
  <c r="AT189" i="1"/>
  <c r="X189" i="1"/>
  <c r="Y189" i="1" s="1"/>
  <c r="T189" i="1" s="1"/>
  <c r="V189" i="1" s="1"/>
  <c r="AB189" i="1"/>
  <c r="AO190" i="1"/>
  <c r="AP190" i="1"/>
  <c r="AQ190" i="1"/>
  <c r="AR190" i="1"/>
  <c r="AS190" i="1"/>
  <c r="AT190" i="1"/>
  <c r="X190" i="1"/>
  <c r="Y190" i="1" s="1"/>
  <c r="T190" i="1" s="1"/>
  <c r="V190" i="1" s="1"/>
  <c r="AB190" i="1"/>
  <c r="AO173" i="1"/>
  <c r="AP173" i="1"/>
  <c r="AQ173" i="1"/>
  <c r="AR173" i="1"/>
  <c r="AS173" i="1"/>
  <c r="AT173" i="1"/>
  <c r="X173" i="1"/>
  <c r="Y173" i="1" s="1"/>
  <c r="T173" i="1" s="1"/>
  <c r="V173" i="1" s="1"/>
  <c r="AB173" i="1"/>
  <c r="AO174" i="1"/>
  <c r="AP174" i="1"/>
  <c r="AQ174" i="1"/>
  <c r="AR174" i="1"/>
  <c r="AS174" i="1"/>
  <c r="AT174" i="1"/>
  <c r="X174" i="1"/>
  <c r="Y174" i="1" s="1"/>
  <c r="T174" i="1" s="1"/>
  <c r="V174" i="1" s="1"/>
  <c r="AB174" i="1"/>
  <c r="AO175" i="1"/>
  <c r="AP175" i="1"/>
  <c r="AQ175" i="1"/>
  <c r="AR175" i="1"/>
  <c r="AS175" i="1"/>
  <c r="AT175" i="1"/>
  <c r="X175" i="1"/>
  <c r="Y175" i="1" s="1"/>
  <c r="T175" i="1" s="1"/>
  <c r="V175" i="1" s="1"/>
  <c r="AB175" i="1"/>
  <c r="AO191" i="1"/>
  <c r="AP191" i="1"/>
  <c r="AQ191" i="1"/>
  <c r="AR191" i="1"/>
  <c r="AS191" i="1"/>
  <c r="AT191" i="1"/>
  <c r="X191" i="1"/>
  <c r="Y191" i="1" s="1"/>
  <c r="T191" i="1" s="1"/>
  <c r="V191" i="1" s="1"/>
  <c r="AB191" i="1"/>
  <c r="AO192" i="1"/>
  <c r="AP192" i="1"/>
  <c r="AQ192" i="1"/>
  <c r="AR192" i="1"/>
  <c r="AS192" i="1"/>
  <c r="AT192" i="1"/>
  <c r="X192" i="1"/>
  <c r="Y192" i="1" s="1"/>
  <c r="T192" i="1" s="1"/>
  <c r="V192" i="1" s="1"/>
  <c r="AB192" i="1"/>
  <c r="AO193" i="1"/>
  <c r="AP193" i="1"/>
  <c r="AQ193" i="1"/>
  <c r="AR193" i="1"/>
  <c r="AS193" i="1"/>
  <c r="AT193" i="1"/>
  <c r="X193" i="1"/>
  <c r="Y193" i="1" s="1"/>
  <c r="T193" i="1" s="1"/>
  <c r="V193" i="1" s="1"/>
  <c r="AB193" i="1"/>
  <c r="AO194" i="1"/>
  <c r="AP194" i="1"/>
  <c r="AQ194" i="1"/>
  <c r="AR194" i="1"/>
  <c r="AS194" i="1"/>
  <c r="AT194" i="1"/>
  <c r="X194" i="1"/>
  <c r="Y194" i="1" s="1"/>
  <c r="T194" i="1" s="1"/>
  <c r="V194" i="1" s="1"/>
  <c r="AB194" i="1"/>
  <c r="AO195" i="1"/>
  <c r="AP195" i="1"/>
  <c r="AQ195" i="1"/>
  <c r="AR195" i="1"/>
  <c r="AS195" i="1"/>
  <c r="AT195" i="1"/>
  <c r="X195" i="1"/>
  <c r="Y195" i="1" s="1"/>
  <c r="T195" i="1" s="1"/>
  <c r="V195" i="1" s="1"/>
  <c r="AB195" i="1"/>
  <c r="AO196" i="1"/>
  <c r="AP196" i="1"/>
  <c r="AQ196" i="1"/>
  <c r="AR196" i="1"/>
  <c r="AS196" i="1"/>
  <c r="AT196" i="1"/>
  <c r="X196" i="1"/>
  <c r="Y196" i="1" s="1"/>
  <c r="T196" i="1" s="1"/>
  <c r="V196" i="1" s="1"/>
  <c r="AB196" i="1"/>
  <c r="AO197" i="1"/>
  <c r="AP197" i="1"/>
  <c r="AQ197" i="1"/>
  <c r="AR197" i="1"/>
  <c r="AS197" i="1"/>
  <c r="AT197" i="1"/>
  <c r="X197" i="1"/>
  <c r="Y197" i="1" s="1"/>
  <c r="T197" i="1" s="1"/>
  <c r="V197" i="1" s="1"/>
  <c r="AB197" i="1"/>
  <c r="AO198" i="1"/>
  <c r="AP198" i="1"/>
  <c r="AQ198" i="1"/>
  <c r="AR198" i="1"/>
  <c r="AS198" i="1"/>
  <c r="AT198" i="1"/>
  <c r="X198" i="1"/>
  <c r="Y198" i="1" s="1"/>
  <c r="T198" i="1" s="1"/>
  <c r="V198" i="1" s="1"/>
  <c r="AB198" i="1"/>
  <c r="AO199" i="1"/>
  <c r="AP199" i="1"/>
  <c r="AQ199" i="1"/>
  <c r="AR199" i="1"/>
  <c r="AS199" i="1"/>
  <c r="AT199" i="1"/>
  <c r="X199" i="1"/>
  <c r="Y199" i="1" s="1"/>
  <c r="T199" i="1" s="1"/>
  <c r="V199" i="1" s="1"/>
  <c r="AB199" i="1"/>
  <c r="AO200" i="1"/>
  <c r="AP200" i="1"/>
  <c r="AQ200" i="1"/>
  <c r="AR200" i="1"/>
  <c r="AS200" i="1"/>
  <c r="AT200" i="1"/>
  <c r="X200" i="1"/>
  <c r="Y200" i="1" s="1"/>
  <c r="T200" i="1" s="1"/>
  <c r="V200" i="1" s="1"/>
  <c r="AB200" i="1"/>
  <c r="AO201" i="1"/>
  <c r="AP201" i="1"/>
  <c r="AQ201" i="1"/>
  <c r="AR201" i="1"/>
  <c r="AS201" i="1"/>
  <c r="AT201" i="1"/>
  <c r="X201" i="1"/>
  <c r="Y201" i="1" s="1"/>
  <c r="T201" i="1" s="1"/>
  <c r="V201" i="1" s="1"/>
  <c r="AB201" i="1"/>
  <c r="AO202" i="1"/>
  <c r="AP202" i="1"/>
  <c r="AQ202" i="1"/>
  <c r="AR202" i="1"/>
  <c r="AS202" i="1"/>
  <c r="AT202" i="1"/>
  <c r="X202" i="1"/>
  <c r="Y202" i="1" s="1"/>
  <c r="T202" i="1" s="1"/>
  <c r="V202" i="1" s="1"/>
  <c r="AB202" i="1"/>
  <c r="AO203" i="1"/>
  <c r="AP203" i="1"/>
  <c r="AQ203" i="1"/>
  <c r="AR203" i="1"/>
  <c r="AS203" i="1"/>
  <c r="AT203" i="1"/>
  <c r="X203" i="1"/>
  <c r="Y203" i="1" s="1"/>
  <c r="T203" i="1" s="1"/>
  <c r="V203" i="1" s="1"/>
  <c r="AB203" i="1"/>
  <c r="AO204" i="1"/>
  <c r="AP204" i="1"/>
  <c r="AQ204" i="1"/>
  <c r="AR204" i="1"/>
  <c r="AS204" i="1"/>
  <c r="AT204" i="1"/>
  <c r="X204" i="1"/>
  <c r="Y204" i="1" s="1"/>
  <c r="T204" i="1" s="1"/>
  <c r="V204" i="1" s="1"/>
  <c r="AB204" i="1"/>
  <c r="AO205" i="1"/>
  <c r="AP205" i="1"/>
  <c r="AQ205" i="1"/>
  <c r="AR205" i="1"/>
  <c r="AS205" i="1"/>
  <c r="AT205" i="1"/>
  <c r="X205" i="1"/>
  <c r="Y205" i="1" s="1"/>
  <c r="T205" i="1" s="1"/>
  <c r="V205" i="1" s="1"/>
  <c r="AB205" i="1"/>
  <c r="AO206" i="1"/>
  <c r="AP206" i="1"/>
  <c r="AQ206" i="1"/>
  <c r="AR206" i="1"/>
  <c r="AS206" i="1"/>
  <c r="AT206" i="1"/>
  <c r="X206" i="1"/>
  <c r="Y206" i="1" s="1"/>
  <c r="T206" i="1" s="1"/>
  <c r="V206" i="1" s="1"/>
  <c r="AB206" i="1"/>
  <c r="AO207" i="1"/>
  <c r="AP207" i="1"/>
  <c r="AQ207" i="1"/>
  <c r="AR207" i="1"/>
  <c r="AS207" i="1"/>
  <c r="AT207" i="1"/>
  <c r="X207" i="1"/>
  <c r="Y207" i="1" s="1"/>
  <c r="T207" i="1" s="1"/>
  <c r="V207" i="1" s="1"/>
  <c r="AB207" i="1"/>
  <c r="AO208" i="1"/>
  <c r="AP208" i="1"/>
  <c r="AQ208" i="1"/>
  <c r="AR208" i="1"/>
  <c r="AS208" i="1"/>
  <c r="AT208" i="1"/>
  <c r="X208" i="1"/>
  <c r="Y208" i="1" s="1"/>
  <c r="T208" i="1" s="1"/>
  <c r="V208" i="1" s="1"/>
  <c r="AB208" i="1"/>
  <c r="AO209" i="1"/>
  <c r="AP209" i="1"/>
  <c r="AQ209" i="1"/>
  <c r="AR209" i="1"/>
  <c r="AS209" i="1"/>
  <c r="AT209" i="1"/>
  <c r="X209" i="1"/>
  <c r="Y209" i="1" s="1"/>
  <c r="T209" i="1" s="1"/>
  <c r="V209" i="1" s="1"/>
  <c r="AB209" i="1"/>
  <c r="AO210" i="1"/>
  <c r="AP210" i="1"/>
  <c r="AQ210" i="1"/>
  <c r="AR210" i="1"/>
  <c r="AS210" i="1"/>
  <c r="AT210" i="1"/>
  <c r="X210" i="1"/>
  <c r="Y210" i="1" s="1"/>
  <c r="T210" i="1" s="1"/>
  <c r="V210" i="1" s="1"/>
  <c r="AB210" i="1"/>
  <c r="AO211" i="1"/>
  <c r="AP211" i="1"/>
  <c r="AQ211" i="1"/>
  <c r="AR211" i="1"/>
  <c r="AS211" i="1"/>
  <c r="AT211" i="1"/>
  <c r="X211" i="1"/>
  <c r="Y211" i="1" s="1"/>
  <c r="T211" i="1" s="1"/>
  <c r="V211" i="1" s="1"/>
  <c r="AB211" i="1"/>
  <c r="AO212" i="1"/>
  <c r="AP212" i="1"/>
  <c r="AQ212" i="1"/>
  <c r="AR212" i="1"/>
  <c r="AS212" i="1"/>
  <c r="AT212" i="1"/>
  <c r="X212" i="1"/>
  <c r="Y212" i="1" s="1"/>
  <c r="T212" i="1" s="1"/>
  <c r="V212" i="1" s="1"/>
  <c r="AB212" i="1"/>
  <c r="AO213" i="1"/>
  <c r="AP213" i="1"/>
  <c r="AQ213" i="1"/>
  <c r="AR213" i="1"/>
  <c r="AS213" i="1"/>
  <c r="AT213" i="1"/>
  <c r="X213" i="1"/>
  <c r="Y213" i="1" s="1"/>
  <c r="T213" i="1" s="1"/>
  <c r="V213" i="1" s="1"/>
  <c r="AB213" i="1"/>
  <c r="AO214" i="1"/>
  <c r="AP214" i="1"/>
  <c r="AQ214" i="1"/>
  <c r="AR214" i="1"/>
  <c r="AS214" i="1"/>
  <c r="AT214" i="1"/>
  <c r="X214" i="1"/>
  <c r="Y214" i="1" s="1"/>
  <c r="T214" i="1" s="1"/>
  <c r="V214" i="1" s="1"/>
  <c r="AB214" i="1"/>
  <c r="AO215" i="1"/>
  <c r="AP215" i="1"/>
  <c r="AQ215" i="1"/>
  <c r="AR215" i="1"/>
  <c r="AS215" i="1"/>
  <c r="AT215" i="1"/>
  <c r="X215" i="1"/>
  <c r="Y215" i="1" s="1"/>
  <c r="T215" i="1" s="1"/>
  <c r="V215" i="1" s="1"/>
  <c r="AB215" i="1"/>
  <c r="AO216" i="1"/>
  <c r="AP216" i="1"/>
  <c r="AQ216" i="1"/>
  <c r="AR216" i="1"/>
  <c r="AS216" i="1"/>
  <c r="AT216" i="1"/>
  <c r="X216" i="1"/>
  <c r="Y216" i="1" s="1"/>
  <c r="T216" i="1" s="1"/>
  <c r="V216" i="1" s="1"/>
  <c r="AB216" i="1"/>
  <c r="AO217" i="1"/>
  <c r="AP217" i="1"/>
  <c r="AQ217" i="1"/>
  <c r="AR217" i="1"/>
  <c r="AS217" i="1"/>
  <c r="AT217" i="1"/>
  <c r="X217" i="1"/>
  <c r="Y217" i="1" s="1"/>
  <c r="T217" i="1" s="1"/>
  <c r="V217" i="1" s="1"/>
  <c r="AB217" i="1"/>
  <c r="AO218" i="1"/>
  <c r="AP218" i="1"/>
  <c r="AQ218" i="1"/>
  <c r="AR218" i="1"/>
  <c r="AS218" i="1"/>
  <c r="AT218" i="1"/>
  <c r="X218" i="1"/>
  <c r="Y218" i="1" s="1"/>
  <c r="T218" i="1" s="1"/>
  <c r="V218" i="1" s="1"/>
  <c r="AB218" i="1"/>
  <c r="AO219" i="1"/>
  <c r="AP219" i="1"/>
  <c r="AQ219" i="1"/>
  <c r="AR219" i="1"/>
  <c r="AS219" i="1"/>
  <c r="AT219" i="1"/>
  <c r="X219" i="1"/>
  <c r="Y219" i="1" s="1"/>
  <c r="T219" i="1" s="1"/>
  <c r="V219" i="1" s="1"/>
  <c r="AB219" i="1"/>
  <c r="AO220" i="1"/>
  <c r="AP220" i="1"/>
  <c r="AQ220" i="1"/>
  <c r="AR220" i="1"/>
  <c r="AS220" i="1"/>
  <c r="AT220" i="1"/>
  <c r="X220" i="1"/>
  <c r="Y220" i="1" s="1"/>
  <c r="T220" i="1" s="1"/>
  <c r="V220" i="1" s="1"/>
  <c r="AB220" i="1"/>
  <c r="AO221" i="1"/>
  <c r="AP221" i="1"/>
  <c r="AQ221" i="1"/>
  <c r="AR221" i="1"/>
  <c r="AS221" i="1"/>
  <c r="AT221" i="1"/>
  <c r="X221" i="1"/>
  <c r="Y221" i="1" s="1"/>
  <c r="T221" i="1" s="1"/>
  <c r="V221" i="1" s="1"/>
  <c r="AB221" i="1"/>
  <c r="AO222" i="1"/>
  <c r="AP222" i="1"/>
  <c r="AQ222" i="1"/>
  <c r="AR222" i="1"/>
  <c r="AS222" i="1"/>
  <c r="AT222" i="1"/>
  <c r="X222" i="1"/>
  <c r="Y222" i="1" s="1"/>
  <c r="T222" i="1" s="1"/>
  <c r="V222" i="1" s="1"/>
  <c r="AB222" i="1"/>
  <c r="AO223" i="1"/>
  <c r="AP223" i="1"/>
  <c r="AQ223" i="1"/>
  <c r="AR223" i="1"/>
  <c r="AS223" i="1"/>
  <c r="AT223" i="1"/>
  <c r="X223" i="1"/>
  <c r="Y223" i="1" s="1"/>
  <c r="T223" i="1" s="1"/>
  <c r="V223" i="1" s="1"/>
  <c r="AB223" i="1"/>
  <c r="AO224" i="1"/>
  <c r="AP224" i="1"/>
  <c r="AQ224" i="1"/>
  <c r="AR224" i="1"/>
  <c r="AS224" i="1"/>
  <c r="AT224" i="1"/>
  <c r="X224" i="1"/>
  <c r="Y224" i="1" s="1"/>
  <c r="T224" i="1" s="1"/>
  <c r="V224" i="1" s="1"/>
  <c r="AB224" i="1"/>
  <c r="AO225" i="1"/>
  <c r="AP225" i="1"/>
  <c r="AQ225" i="1"/>
  <c r="AR225" i="1"/>
  <c r="AS225" i="1"/>
  <c r="AT225" i="1"/>
  <c r="X225" i="1"/>
  <c r="Y225" i="1" s="1"/>
  <c r="T225" i="1" s="1"/>
  <c r="V225" i="1" s="1"/>
  <c r="AB225" i="1"/>
  <c r="AO226" i="1"/>
  <c r="AP226" i="1"/>
  <c r="AQ226" i="1"/>
  <c r="AR226" i="1"/>
  <c r="AS226" i="1"/>
  <c r="AT226" i="1"/>
  <c r="X226" i="1"/>
  <c r="Y226" i="1" s="1"/>
  <c r="T226" i="1" s="1"/>
  <c r="V226" i="1" s="1"/>
  <c r="AB226" i="1"/>
  <c r="AO227" i="1"/>
  <c r="AP227" i="1"/>
  <c r="AQ227" i="1"/>
  <c r="AR227" i="1"/>
  <c r="AS227" i="1"/>
  <c r="AT227" i="1"/>
  <c r="X227" i="1"/>
  <c r="Y227" i="1" s="1"/>
  <c r="T227" i="1" s="1"/>
  <c r="V227" i="1" s="1"/>
  <c r="AB227" i="1"/>
  <c r="AO228" i="1"/>
  <c r="AP228" i="1"/>
  <c r="AQ228" i="1"/>
  <c r="AR228" i="1"/>
  <c r="AS228" i="1"/>
  <c r="AT228" i="1"/>
  <c r="X228" i="1"/>
  <c r="Y228" i="1" s="1"/>
  <c r="T228" i="1" s="1"/>
  <c r="V228" i="1" s="1"/>
  <c r="AB228" i="1"/>
  <c r="AO229" i="1"/>
  <c r="AP229" i="1"/>
  <c r="AQ229" i="1"/>
  <c r="AR229" i="1"/>
  <c r="AS229" i="1"/>
  <c r="AT229" i="1"/>
  <c r="X229" i="1"/>
  <c r="Y229" i="1" s="1"/>
  <c r="T229" i="1" s="1"/>
  <c r="V229" i="1" s="1"/>
  <c r="AB229" i="1"/>
  <c r="AO230" i="1"/>
  <c r="AP230" i="1"/>
  <c r="AQ230" i="1"/>
  <c r="AR230" i="1"/>
  <c r="AS230" i="1"/>
  <c r="AT230" i="1"/>
  <c r="X230" i="1"/>
  <c r="Y230" i="1" s="1"/>
  <c r="T230" i="1" s="1"/>
  <c r="V230" i="1" s="1"/>
  <c r="AB230" i="1"/>
  <c r="AO231" i="1"/>
  <c r="AP231" i="1"/>
  <c r="AQ231" i="1"/>
  <c r="AR231" i="1"/>
  <c r="AS231" i="1"/>
  <c r="AT231" i="1"/>
  <c r="X231" i="1"/>
  <c r="Y231" i="1" s="1"/>
  <c r="T231" i="1" s="1"/>
  <c r="V231" i="1" s="1"/>
  <c r="AB231" i="1"/>
  <c r="AO232" i="1"/>
  <c r="AP232" i="1"/>
  <c r="AQ232" i="1"/>
  <c r="AR232" i="1"/>
  <c r="AS232" i="1"/>
  <c r="AT232" i="1"/>
  <c r="X232" i="1"/>
  <c r="Y232" i="1" s="1"/>
  <c r="T232" i="1" s="1"/>
  <c r="V232" i="1" s="1"/>
  <c r="AB232" i="1"/>
  <c r="AO233" i="1"/>
  <c r="AP233" i="1"/>
  <c r="AQ233" i="1"/>
  <c r="AR233" i="1"/>
  <c r="AS233" i="1"/>
  <c r="AT233" i="1"/>
  <c r="X233" i="1"/>
  <c r="Y233" i="1" s="1"/>
  <c r="T233" i="1" s="1"/>
  <c r="V233" i="1" s="1"/>
  <c r="AB233" i="1"/>
  <c r="AO234" i="1"/>
  <c r="AP234" i="1"/>
  <c r="AQ234" i="1"/>
  <c r="AR234" i="1"/>
  <c r="AS234" i="1"/>
  <c r="AT234" i="1"/>
  <c r="X234" i="1"/>
  <c r="Y234" i="1" s="1"/>
  <c r="T234" i="1" s="1"/>
  <c r="V234" i="1" s="1"/>
  <c r="AB234" i="1"/>
  <c r="AO235" i="1"/>
  <c r="AP235" i="1"/>
  <c r="AQ235" i="1"/>
  <c r="AR235" i="1"/>
  <c r="AS235" i="1"/>
  <c r="AT235" i="1"/>
  <c r="X235" i="1"/>
  <c r="Y235" i="1" s="1"/>
  <c r="T235" i="1" s="1"/>
  <c r="V235" i="1" s="1"/>
  <c r="AB235" i="1"/>
  <c r="AO236" i="1"/>
  <c r="AP236" i="1"/>
  <c r="AQ236" i="1"/>
  <c r="AR236" i="1"/>
  <c r="AS236" i="1"/>
  <c r="AT236" i="1"/>
  <c r="X236" i="1"/>
  <c r="Y236" i="1" s="1"/>
  <c r="T236" i="1" s="1"/>
  <c r="V236" i="1" s="1"/>
  <c r="AB236" i="1"/>
  <c r="AO237" i="1"/>
  <c r="AP237" i="1"/>
  <c r="AQ237" i="1"/>
  <c r="AR237" i="1"/>
  <c r="AS237" i="1"/>
  <c r="AT237" i="1"/>
  <c r="X237" i="1"/>
  <c r="Y237" i="1" s="1"/>
  <c r="T237" i="1" s="1"/>
  <c r="V237" i="1" s="1"/>
  <c r="AB237" i="1"/>
  <c r="AO238" i="1"/>
  <c r="AP238" i="1"/>
  <c r="AQ238" i="1"/>
  <c r="AR238" i="1"/>
  <c r="AS238" i="1"/>
  <c r="AT238" i="1"/>
  <c r="X238" i="1"/>
  <c r="Y238" i="1" s="1"/>
  <c r="T238" i="1" s="1"/>
  <c r="V238" i="1" s="1"/>
  <c r="AB238" i="1"/>
  <c r="AO239" i="1"/>
  <c r="AP239" i="1"/>
  <c r="AQ239" i="1"/>
  <c r="AR239" i="1"/>
  <c r="AS239" i="1"/>
  <c r="AT239" i="1"/>
  <c r="X239" i="1"/>
  <c r="Y239" i="1" s="1"/>
  <c r="T239" i="1" s="1"/>
  <c r="V239" i="1" s="1"/>
  <c r="AB239" i="1"/>
  <c r="AO240" i="1"/>
  <c r="AP240" i="1"/>
  <c r="AQ240" i="1"/>
  <c r="AR240" i="1"/>
  <c r="AS240" i="1"/>
  <c r="AT240" i="1"/>
  <c r="X240" i="1"/>
  <c r="Y240" i="1" s="1"/>
  <c r="T240" i="1" s="1"/>
  <c r="V240" i="1" s="1"/>
  <c r="AB240" i="1"/>
  <c r="AO241" i="1"/>
  <c r="AP241" i="1"/>
  <c r="AQ241" i="1"/>
  <c r="AR241" i="1"/>
  <c r="AS241" i="1"/>
  <c r="AT241" i="1"/>
  <c r="X241" i="1"/>
  <c r="Y241" i="1" s="1"/>
  <c r="T241" i="1" s="1"/>
  <c r="V241" i="1" s="1"/>
  <c r="AB241" i="1"/>
  <c r="AO242" i="1"/>
  <c r="AP242" i="1"/>
  <c r="AQ242" i="1"/>
  <c r="AR242" i="1"/>
  <c r="AS242" i="1"/>
  <c r="AT242" i="1"/>
  <c r="X242" i="1"/>
  <c r="Y242" i="1" s="1"/>
  <c r="T242" i="1" s="1"/>
  <c r="V242" i="1" s="1"/>
  <c r="AB242" i="1"/>
  <c r="AO243" i="1"/>
  <c r="AP243" i="1"/>
  <c r="AQ243" i="1"/>
  <c r="AR243" i="1"/>
  <c r="AS243" i="1"/>
  <c r="AT243" i="1"/>
  <c r="X243" i="1"/>
  <c r="Y243" i="1" s="1"/>
  <c r="T243" i="1" s="1"/>
  <c r="V243" i="1" s="1"/>
  <c r="AB243" i="1"/>
  <c r="AO244" i="1"/>
  <c r="AP244" i="1"/>
  <c r="AQ244" i="1"/>
  <c r="AR244" i="1"/>
  <c r="AS244" i="1"/>
  <c r="AT244" i="1"/>
  <c r="X244" i="1"/>
  <c r="Y244" i="1" s="1"/>
  <c r="T244" i="1" s="1"/>
  <c r="V244" i="1" s="1"/>
  <c r="AB244" i="1"/>
  <c r="AO245" i="1"/>
  <c r="AP245" i="1"/>
  <c r="AQ245" i="1"/>
  <c r="AR245" i="1"/>
  <c r="AS245" i="1"/>
  <c r="AT245" i="1"/>
  <c r="X245" i="1"/>
  <c r="Y245" i="1" s="1"/>
  <c r="T245" i="1" s="1"/>
  <c r="V245" i="1" s="1"/>
  <c r="AB245" i="1"/>
  <c r="AO246" i="1"/>
  <c r="AP246" i="1"/>
  <c r="AQ246" i="1"/>
  <c r="AR246" i="1"/>
  <c r="AS246" i="1"/>
  <c r="AT246" i="1"/>
  <c r="X246" i="1"/>
  <c r="Y246" i="1" s="1"/>
  <c r="T246" i="1" s="1"/>
  <c r="V246" i="1" s="1"/>
  <c r="AB246" i="1"/>
  <c r="AO247" i="1"/>
  <c r="AP247" i="1"/>
  <c r="AQ247" i="1"/>
  <c r="AR247" i="1"/>
  <c r="AS247" i="1"/>
  <c r="AT247" i="1"/>
  <c r="X247" i="1"/>
  <c r="Y247" i="1" s="1"/>
  <c r="T247" i="1" s="1"/>
  <c r="V247" i="1" s="1"/>
  <c r="AB247" i="1"/>
  <c r="AO248" i="1"/>
  <c r="AP248" i="1"/>
  <c r="AQ248" i="1"/>
  <c r="AR248" i="1"/>
  <c r="AS248" i="1"/>
  <c r="AT248" i="1"/>
  <c r="X248" i="1"/>
  <c r="Y248" i="1" s="1"/>
  <c r="T248" i="1" s="1"/>
  <c r="V248" i="1" s="1"/>
  <c r="AB248" i="1"/>
  <c r="AO249" i="1"/>
  <c r="AP249" i="1"/>
  <c r="AQ249" i="1"/>
  <c r="AR249" i="1"/>
  <c r="AS249" i="1"/>
  <c r="AT249" i="1"/>
  <c r="X249" i="1"/>
  <c r="Y249" i="1" s="1"/>
  <c r="T249" i="1" s="1"/>
  <c r="V249" i="1" s="1"/>
  <c r="AB249" i="1"/>
  <c r="AO250" i="1"/>
  <c r="AP250" i="1"/>
  <c r="AQ250" i="1"/>
  <c r="AR250" i="1"/>
  <c r="AS250" i="1"/>
  <c r="AT250" i="1"/>
  <c r="X250" i="1"/>
  <c r="Y250" i="1" s="1"/>
  <c r="T250" i="1" s="1"/>
  <c r="V250" i="1" s="1"/>
  <c r="AB250" i="1"/>
  <c r="AO251" i="1"/>
  <c r="AP251" i="1"/>
  <c r="AQ251" i="1"/>
  <c r="AR251" i="1"/>
  <c r="AS251" i="1"/>
  <c r="AT251" i="1"/>
  <c r="X251" i="1"/>
  <c r="Y251" i="1" s="1"/>
  <c r="T251" i="1" s="1"/>
  <c r="V251" i="1" s="1"/>
  <c r="AB251" i="1"/>
  <c r="AO252" i="1"/>
  <c r="AP252" i="1"/>
  <c r="AQ252" i="1"/>
  <c r="AR252" i="1"/>
  <c r="AS252" i="1"/>
  <c r="AT252" i="1"/>
  <c r="X252" i="1"/>
  <c r="Y252" i="1" s="1"/>
  <c r="T252" i="1" s="1"/>
  <c r="V252" i="1" s="1"/>
  <c r="AB252" i="1"/>
  <c r="AO253" i="1"/>
  <c r="AP253" i="1"/>
  <c r="AQ253" i="1"/>
  <c r="AR253" i="1"/>
  <c r="AS253" i="1"/>
  <c r="AT253" i="1"/>
  <c r="X253" i="1"/>
  <c r="Y253" i="1" s="1"/>
  <c r="T253" i="1" s="1"/>
  <c r="V253" i="1" s="1"/>
  <c r="AB253" i="1"/>
  <c r="AO254" i="1"/>
  <c r="AP254" i="1"/>
  <c r="AQ254" i="1"/>
  <c r="AR254" i="1"/>
  <c r="AS254" i="1"/>
  <c r="AT254" i="1"/>
  <c r="X254" i="1"/>
  <c r="Y254" i="1" s="1"/>
  <c r="T254" i="1" s="1"/>
  <c r="V254" i="1" s="1"/>
  <c r="AB254" i="1"/>
  <c r="AO255" i="1"/>
  <c r="AP255" i="1"/>
  <c r="AQ255" i="1"/>
  <c r="AR255" i="1"/>
  <c r="AS255" i="1"/>
  <c r="AT255" i="1"/>
  <c r="X255" i="1"/>
  <c r="Y255" i="1" s="1"/>
  <c r="T255" i="1" s="1"/>
  <c r="V255" i="1" s="1"/>
  <c r="AB255" i="1"/>
  <c r="AO256" i="1"/>
  <c r="AP256" i="1"/>
  <c r="AQ256" i="1"/>
  <c r="AR256" i="1"/>
  <c r="AS256" i="1"/>
  <c r="AT256" i="1"/>
  <c r="X256" i="1"/>
  <c r="Y256" i="1" s="1"/>
  <c r="T256" i="1" s="1"/>
  <c r="V256" i="1" s="1"/>
  <c r="AB256" i="1"/>
  <c r="AO257" i="1"/>
  <c r="AP257" i="1"/>
  <c r="AQ257" i="1"/>
  <c r="AR257" i="1"/>
  <c r="AS257" i="1"/>
  <c r="AT257" i="1"/>
  <c r="X257" i="1"/>
  <c r="Y257" i="1" s="1"/>
  <c r="T257" i="1" s="1"/>
  <c r="V257" i="1" s="1"/>
  <c r="AB257" i="1"/>
  <c r="AO258" i="1"/>
  <c r="AP258" i="1"/>
  <c r="AQ258" i="1"/>
  <c r="AR258" i="1"/>
  <c r="AS258" i="1"/>
  <c r="AT258" i="1"/>
  <c r="X258" i="1"/>
  <c r="Y258" i="1" s="1"/>
  <c r="T258" i="1" s="1"/>
  <c r="V258" i="1" s="1"/>
  <c r="AB258" i="1"/>
  <c r="AO260" i="1"/>
  <c r="AP260" i="1"/>
  <c r="AQ260" i="1"/>
  <c r="AR260" i="1"/>
  <c r="AS260" i="1"/>
  <c r="AT260" i="1"/>
  <c r="X260" i="1"/>
  <c r="Y260" i="1" s="1"/>
  <c r="T260" i="1" s="1"/>
  <c r="V260" i="1" s="1"/>
  <c r="AB260" i="1"/>
  <c r="AO259" i="1"/>
  <c r="AP259" i="1"/>
  <c r="AQ259" i="1"/>
  <c r="AR259" i="1"/>
  <c r="AS259" i="1"/>
  <c r="AT259" i="1"/>
  <c r="X259" i="1"/>
  <c r="Y259" i="1" s="1"/>
  <c r="T259" i="1" s="1"/>
  <c r="V259" i="1" s="1"/>
  <c r="AB259" i="1"/>
  <c r="AO264" i="1"/>
  <c r="AP264" i="1"/>
  <c r="AQ264" i="1"/>
  <c r="AR264" i="1"/>
  <c r="AS264" i="1"/>
  <c r="AT264" i="1"/>
  <c r="X264" i="1"/>
  <c r="Y264" i="1" s="1"/>
  <c r="T264" i="1" s="1"/>
  <c r="V264" i="1" s="1"/>
  <c r="AB264" i="1"/>
  <c r="AO265" i="1"/>
  <c r="AP265" i="1"/>
  <c r="AQ265" i="1"/>
  <c r="AR265" i="1"/>
  <c r="AS265" i="1"/>
  <c r="AT265" i="1"/>
  <c r="X265" i="1"/>
  <c r="Y265" i="1" s="1"/>
  <c r="T265" i="1" s="1"/>
  <c r="V265" i="1" s="1"/>
  <c r="AB265" i="1"/>
  <c r="AO261" i="1"/>
  <c r="AP261" i="1"/>
  <c r="AQ261" i="1"/>
  <c r="AR261" i="1"/>
  <c r="AS261" i="1"/>
  <c r="AT261" i="1"/>
  <c r="X261" i="1"/>
  <c r="Y261" i="1" s="1"/>
  <c r="T261" i="1" s="1"/>
  <c r="V261" i="1" s="1"/>
  <c r="AB261" i="1"/>
  <c r="AO266" i="1"/>
  <c r="AP266" i="1"/>
  <c r="AQ266" i="1"/>
  <c r="AR266" i="1"/>
  <c r="AS266" i="1"/>
  <c r="AT266" i="1"/>
  <c r="X266" i="1"/>
  <c r="Y266" i="1" s="1"/>
  <c r="T266" i="1" s="1"/>
  <c r="V266" i="1" s="1"/>
  <c r="AB266" i="1"/>
  <c r="AO267" i="1"/>
  <c r="AP267" i="1"/>
  <c r="AQ267" i="1"/>
  <c r="AR267" i="1"/>
  <c r="AS267" i="1"/>
  <c r="AT267" i="1"/>
  <c r="X267" i="1"/>
  <c r="Y267" i="1" s="1"/>
  <c r="T267" i="1" s="1"/>
  <c r="V267" i="1" s="1"/>
  <c r="AB267" i="1"/>
  <c r="AO268" i="1"/>
  <c r="AP268" i="1"/>
  <c r="AQ268" i="1"/>
  <c r="AR268" i="1"/>
  <c r="AS268" i="1"/>
  <c r="AT268" i="1"/>
  <c r="X268" i="1"/>
  <c r="Y268" i="1" s="1"/>
  <c r="T268" i="1" s="1"/>
  <c r="V268" i="1" s="1"/>
  <c r="AB268" i="1"/>
  <c r="AO269" i="1"/>
  <c r="AP269" i="1"/>
  <c r="AQ269" i="1"/>
  <c r="AR269" i="1"/>
  <c r="AS269" i="1"/>
  <c r="AT269" i="1"/>
  <c r="X269" i="1"/>
  <c r="Y269" i="1" s="1"/>
  <c r="T269" i="1" s="1"/>
  <c r="V269" i="1" s="1"/>
  <c r="AB269" i="1"/>
  <c r="AO270" i="1"/>
  <c r="AP270" i="1"/>
  <c r="AQ270" i="1"/>
  <c r="AR270" i="1"/>
  <c r="AS270" i="1"/>
  <c r="AT270" i="1"/>
  <c r="X270" i="1"/>
  <c r="Y270" i="1" s="1"/>
  <c r="T270" i="1" s="1"/>
  <c r="V270" i="1" s="1"/>
  <c r="AB270" i="1"/>
  <c r="AO271" i="1"/>
  <c r="AP271" i="1"/>
  <c r="AQ271" i="1"/>
  <c r="AR271" i="1"/>
  <c r="AS271" i="1"/>
  <c r="AT271" i="1"/>
  <c r="X271" i="1"/>
  <c r="Y271" i="1" s="1"/>
  <c r="T271" i="1" s="1"/>
  <c r="V271" i="1" s="1"/>
  <c r="AB271" i="1"/>
  <c r="AO262" i="1"/>
  <c r="AP262" i="1"/>
  <c r="AQ262" i="1"/>
  <c r="AR262" i="1"/>
  <c r="AS262" i="1"/>
  <c r="AT262" i="1"/>
  <c r="X262" i="1"/>
  <c r="Y262" i="1" s="1"/>
  <c r="T262" i="1" s="1"/>
  <c r="V262" i="1" s="1"/>
  <c r="AB262" i="1"/>
  <c r="AO272" i="1"/>
  <c r="AP272" i="1"/>
  <c r="AQ272" i="1"/>
  <c r="AR272" i="1"/>
  <c r="AS272" i="1"/>
  <c r="AT272" i="1"/>
  <c r="X272" i="1"/>
  <c r="Y272" i="1" s="1"/>
  <c r="T272" i="1" s="1"/>
  <c r="V272" i="1" s="1"/>
  <c r="AB272" i="1"/>
  <c r="AO263" i="1"/>
  <c r="AP263" i="1"/>
  <c r="AQ263" i="1"/>
  <c r="AR263" i="1"/>
  <c r="AS263" i="1"/>
  <c r="AT263" i="1"/>
  <c r="X263" i="1"/>
  <c r="Y263" i="1" s="1"/>
  <c r="T263" i="1" s="1"/>
  <c r="V263" i="1" s="1"/>
  <c r="AB263" i="1"/>
  <c r="AO273" i="1"/>
  <c r="AP273" i="1"/>
  <c r="AQ273" i="1"/>
  <c r="AR273" i="1"/>
  <c r="AS273" i="1"/>
  <c r="AT273" i="1"/>
  <c r="X273" i="1"/>
  <c r="Y273" i="1" s="1"/>
  <c r="T273" i="1" s="1"/>
  <c r="V273" i="1" s="1"/>
  <c r="AB273" i="1"/>
  <c r="AO274" i="1"/>
  <c r="AU274" i="1" s="1"/>
  <c r="AP274" i="1"/>
  <c r="AQ274" i="1"/>
  <c r="AR274" i="1"/>
  <c r="AS274" i="1"/>
  <c r="AT274" i="1"/>
  <c r="X274" i="1"/>
  <c r="Y274" i="1" s="1"/>
  <c r="T274" i="1" s="1"/>
  <c r="V274" i="1" s="1"/>
  <c r="AB274" i="1"/>
  <c r="AO275" i="1"/>
  <c r="AP275" i="1"/>
  <c r="AQ275" i="1"/>
  <c r="AR275" i="1"/>
  <c r="AS275" i="1"/>
  <c r="AT275" i="1"/>
  <c r="X275" i="1"/>
  <c r="Y275" i="1" s="1"/>
  <c r="T275" i="1" s="1"/>
  <c r="V275" i="1" s="1"/>
  <c r="AB275" i="1"/>
  <c r="AO276" i="1"/>
  <c r="AP276" i="1"/>
  <c r="AQ276" i="1"/>
  <c r="AR276" i="1"/>
  <c r="AS276" i="1"/>
  <c r="AT276" i="1"/>
  <c r="X276" i="1"/>
  <c r="Y276" i="1" s="1"/>
  <c r="T276" i="1" s="1"/>
  <c r="V276" i="1" s="1"/>
  <c r="AB276" i="1"/>
  <c r="AO277" i="1"/>
  <c r="AU277" i="1" s="1"/>
  <c r="AP277" i="1"/>
  <c r="AQ277" i="1"/>
  <c r="AR277" i="1"/>
  <c r="AS277" i="1"/>
  <c r="AT277" i="1"/>
  <c r="X277" i="1"/>
  <c r="Y277" i="1" s="1"/>
  <c r="T277" i="1" s="1"/>
  <c r="V277" i="1" s="1"/>
  <c r="AB277" i="1"/>
  <c r="AO278" i="1"/>
  <c r="AP278" i="1"/>
  <c r="AQ278" i="1"/>
  <c r="AR278" i="1"/>
  <c r="AS278" i="1"/>
  <c r="AT278" i="1"/>
  <c r="X278" i="1"/>
  <c r="Y278" i="1" s="1"/>
  <c r="T278" i="1" s="1"/>
  <c r="V278" i="1" s="1"/>
  <c r="AB278" i="1"/>
  <c r="AO279" i="1"/>
  <c r="AP279" i="1"/>
  <c r="AQ279" i="1"/>
  <c r="AR279" i="1"/>
  <c r="AS279" i="1"/>
  <c r="AT279" i="1"/>
  <c r="X279" i="1"/>
  <c r="Y279" i="1" s="1"/>
  <c r="T279" i="1" s="1"/>
  <c r="V279" i="1" s="1"/>
  <c r="AB279" i="1"/>
  <c r="AO280" i="1"/>
  <c r="AU280" i="1" s="1"/>
  <c r="AP280" i="1"/>
  <c r="AQ280" i="1"/>
  <c r="AR280" i="1"/>
  <c r="AS280" i="1"/>
  <c r="AT280" i="1"/>
  <c r="X280" i="1"/>
  <c r="Y280" i="1" s="1"/>
  <c r="T280" i="1" s="1"/>
  <c r="V280" i="1" s="1"/>
  <c r="AB280" i="1"/>
  <c r="AO281" i="1"/>
  <c r="AP281" i="1"/>
  <c r="AQ281" i="1"/>
  <c r="AR281" i="1"/>
  <c r="AS281" i="1"/>
  <c r="AT281" i="1"/>
  <c r="X281" i="1"/>
  <c r="Y281" i="1" s="1"/>
  <c r="T281" i="1" s="1"/>
  <c r="V281" i="1" s="1"/>
  <c r="AB281" i="1"/>
  <c r="AO282" i="1"/>
  <c r="AP282" i="1"/>
  <c r="AQ282" i="1"/>
  <c r="AR282" i="1"/>
  <c r="AS282" i="1"/>
  <c r="AT282" i="1"/>
  <c r="X282" i="1"/>
  <c r="Y282" i="1" s="1"/>
  <c r="T282" i="1" s="1"/>
  <c r="V282" i="1" s="1"/>
  <c r="AB282" i="1"/>
  <c r="AO283" i="1"/>
  <c r="AU283" i="1" s="1"/>
  <c r="AP283" i="1"/>
  <c r="AQ283" i="1"/>
  <c r="AR283" i="1"/>
  <c r="AS283" i="1"/>
  <c r="AT283" i="1"/>
  <c r="X283" i="1"/>
  <c r="Y283" i="1" s="1"/>
  <c r="T283" i="1" s="1"/>
  <c r="V283" i="1" s="1"/>
  <c r="AB283" i="1"/>
  <c r="AO284" i="1"/>
  <c r="AP284" i="1"/>
  <c r="AQ284" i="1"/>
  <c r="AR284" i="1"/>
  <c r="AS284" i="1"/>
  <c r="AT284" i="1"/>
  <c r="X284" i="1"/>
  <c r="Y284" i="1" s="1"/>
  <c r="T284" i="1" s="1"/>
  <c r="V284" i="1" s="1"/>
  <c r="AB284" i="1"/>
  <c r="AO285" i="1"/>
  <c r="AP285" i="1"/>
  <c r="AQ285" i="1"/>
  <c r="AR285" i="1"/>
  <c r="AS285" i="1"/>
  <c r="AT285" i="1"/>
  <c r="X285" i="1"/>
  <c r="Y285" i="1" s="1"/>
  <c r="T285" i="1" s="1"/>
  <c r="V285" i="1" s="1"/>
  <c r="AB285" i="1"/>
  <c r="AO286" i="1"/>
  <c r="AU286" i="1" s="1"/>
  <c r="AP286" i="1"/>
  <c r="AQ286" i="1"/>
  <c r="AR286" i="1"/>
  <c r="AS286" i="1"/>
  <c r="AT286" i="1"/>
  <c r="X286" i="1"/>
  <c r="Y286" i="1" s="1"/>
  <c r="T286" i="1" s="1"/>
  <c r="V286" i="1" s="1"/>
  <c r="AB286" i="1"/>
  <c r="AO287" i="1"/>
  <c r="AP287" i="1"/>
  <c r="AQ287" i="1"/>
  <c r="AR287" i="1"/>
  <c r="AS287" i="1"/>
  <c r="AT287" i="1"/>
  <c r="X287" i="1"/>
  <c r="Y287" i="1" s="1"/>
  <c r="T287" i="1" s="1"/>
  <c r="V287" i="1" s="1"/>
  <c r="AB287" i="1"/>
  <c r="AO288" i="1"/>
  <c r="AP288" i="1"/>
  <c r="AQ288" i="1"/>
  <c r="AR288" i="1"/>
  <c r="AS288" i="1"/>
  <c r="AT288" i="1"/>
  <c r="X288" i="1"/>
  <c r="Y288" i="1" s="1"/>
  <c r="T288" i="1" s="1"/>
  <c r="V288" i="1" s="1"/>
  <c r="AB288" i="1"/>
  <c r="AO289" i="1"/>
  <c r="AU289" i="1" s="1"/>
  <c r="AP289" i="1"/>
  <c r="AQ289" i="1"/>
  <c r="AR289" i="1"/>
  <c r="AS289" i="1"/>
  <c r="AT289" i="1"/>
  <c r="X289" i="1"/>
  <c r="Y289" i="1" s="1"/>
  <c r="T289" i="1" s="1"/>
  <c r="V289" i="1" s="1"/>
  <c r="AB289" i="1"/>
  <c r="AO290" i="1"/>
  <c r="AP290" i="1"/>
  <c r="AQ290" i="1"/>
  <c r="AR290" i="1"/>
  <c r="AS290" i="1"/>
  <c r="AT290" i="1"/>
  <c r="X290" i="1"/>
  <c r="Y290" i="1" s="1"/>
  <c r="T290" i="1" s="1"/>
  <c r="V290" i="1" s="1"/>
  <c r="AB290" i="1"/>
  <c r="AO291" i="1"/>
  <c r="AP291" i="1"/>
  <c r="AQ291" i="1"/>
  <c r="AR291" i="1"/>
  <c r="AS291" i="1"/>
  <c r="AT291" i="1"/>
  <c r="X291" i="1"/>
  <c r="Y291" i="1" s="1"/>
  <c r="T291" i="1" s="1"/>
  <c r="V291" i="1" s="1"/>
  <c r="AB291" i="1"/>
  <c r="AO292" i="1"/>
  <c r="AU292" i="1" s="1"/>
  <c r="AP292" i="1"/>
  <c r="AQ292" i="1"/>
  <c r="AR292" i="1"/>
  <c r="AS292" i="1"/>
  <c r="AT292" i="1"/>
  <c r="X292" i="1"/>
  <c r="Y292" i="1" s="1"/>
  <c r="T292" i="1" s="1"/>
  <c r="V292" i="1" s="1"/>
  <c r="AB292" i="1"/>
  <c r="AO293" i="1"/>
  <c r="AP293" i="1"/>
  <c r="AQ293" i="1"/>
  <c r="AR293" i="1"/>
  <c r="AS293" i="1"/>
  <c r="AT293" i="1"/>
  <c r="X293" i="1"/>
  <c r="Y293" i="1" s="1"/>
  <c r="T293" i="1" s="1"/>
  <c r="V293" i="1" s="1"/>
  <c r="AB293" i="1"/>
  <c r="AO294" i="1"/>
  <c r="AP294" i="1"/>
  <c r="AQ294" i="1"/>
  <c r="AR294" i="1"/>
  <c r="AS294" i="1"/>
  <c r="AT294" i="1"/>
  <c r="X294" i="1"/>
  <c r="Y294" i="1" s="1"/>
  <c r="T294" i="1" s="1"/>
  <c r="V294" i="1" s="1"/>
  <c r="AB294" i="1"/>
  <c r="AO295" i="1"/>
  <c r="AU295" i="1" s="1"/>
  <c r="AP295" i="1"/>
  <c r="AQ295" i="1"/>
  <c r="AR295" i="1"/>
  <c r="AS295" i="1"/>
  <c r="AT295" i="1"/>
  <c r="X295" i="1"/>
  <c r="Y295" i="1" s="1"/>
  <c r="T295" i="1" s="1"/>
  <c r="V295" i="1" s="1"/>
  <c r="AB295" i="1"/>
  <c r="AO296" i="1"/>
  <c r="AP296" i="1"/>
  <c r="AQ296" i="1"/>
  <c r="AR296" i="1"/>
  <c r="AS296" i="1"/>
  <c r="AT296" i="1"/>
  <c r="X296" i="1"/>
  <c r="Y296" i="1" s="1"/>
  <c r="T296" i="1" s="1"/>
  <c r="V296" i="1" s="1"/>
  <c r="AB296" i="1"/>
  <c r="AO297" i="1"/>
  <c r="AP297" i="1"/>
  <c r="AQ297" i="1"/>
  <c r="AR297" i="1"/>
  <c r="AS297" i="1"/>
  <c r="AT297" i="1"/>
  <c r="X297" i="1"/>
  <c r="Y297" i="1" s="1"/>
  <c r="T297" i="1" s="1"/>
  <c r="V297" i="1" s="1"/>
  <c r="AB297" i="1"/>
  <c r="AO298" i="1"/>
  <c r="AU298" i="1" s="1"/>
  <c r="AP298" i="1"/>
  <c r="AQ298" i="1"/>
  <c r="AR298" i="1"/>
  <c r="AS298" i="1"/>
  <c r="AT298" i="1"/>
  <c r="X298" i="1"/>
  <c r="Y298" i="1" s="1"/>
  <c r="T298" i="1" s="1"/>
  <c r="V298" i="1" s="1"/>
  <c r="AB298" i="1"/>
  <c r="AO299" i="1"/>
  <c r="AP299" i="1"/>
  <c r="AQ299" i="1"/>
  <c r="AR299" i="1"/>
  <c r="AS299" i="1"/>
  <c r="AT299" i="1"/>
  <c r="X299" i="1"/>
  <c r="Y299" i="1" s="1"/>
  <c r="T299" i="1" s="1"/>
  <c r="V299" i="1" s="1"/>
  <c r="AB299" i="1"/>
  <c r="AO300" i="1"/>
  <c r="AP300" i="1"/>
  <c r="AQ300" i="1"/>
  <c r="AR300" i="1"/>
  <c r="AS300" i="1"/>
  <c r="AT300" i="1"/>
  <c r="X300" i="1"/>
  <c r="Y300" i="1" s="1"/>
  <c r="T300" i="1" s="1"/>
  <c r="V300" i="1" s="1"/>
  <c r="AB300" i="1"/>
  <c r="AO301" i="1"/>
  <c r="AP301" i="1"/>
  <c r="AQ301" i="1"/>
  <c r="AR301" i="1"/>
  <c r="AS301" i="1"/>
  <c r="AT301" i="1"/>
  <c r="X301" i="1"/>
  <c r="Y301" i="1" s="1"/>
  <c r="T301" i="1" s="1"/>
  <c r="V301" i="1" s="1"/>
  <c r="AB301" i="1"/>
  <c r="AO302" i="1"/>
  <c r="AP302" i="1"/>
  <c r="AQ302" i="1"/>
  <c r="AR302" i="1"/>
  <c r="AS302" i="1"/>
  <c r="AT302" i="1"/>
  <c r="X302" i="1"/>
  <c r="Y302" i="1" s="1"/>
  <c r="T302" i="1" s="1"/>
  <c r="V302" i="1" s="1"/>
  <c r="AB302" i="1"/>
  <c r="AO303" i="1"/>
  <c r="AP303" i="1"/>
  <c r="AQ303" i="1"/>
  <c r="AR303" i="1"/>
  <c r="AS303" i="1"/>
  <c r="AT303" i="1"/>
  <c r="X303" i="1"/>
  <c r="Y303" i="1" s="1"/>
  <c r="T303" i="1" s="1"/>
  <c r="V303" i="1" s="1"/>
  <c r="AB303" i="1"/>
  <c r="AO304" i="1"/>
  <c r="AP304" i="1"/>
  <c r="AQ304" i="1"/>
  <c r="AR304" i="1"/>
  <c r="AS304" i="1"/>
  <c r="AT304" i="1"/>
  <c r="X304" i="1"/>
  <c r="Y304" i="1" s="1"/>
  <c r="T304" i="1" s="1"/>
  <c r="V304" i="1" s="1"/>
  <c r="AB304" i="1"/>
  <c r="AO305" i="1"/>
  <c r="AP305" i="1"/>
  <c r="AQ305" i="1"/>
  <c r="AR305" i="1"/>
  <c r="AS305" i="1"/>
  <c r="AT305" i="1"/>
  <c r="X305" i="1"/>
  <c r="Y305" i="1" s="1"/>
  <c r="T305" i="1" s="1"/>
  <c r="V305" i="1" s="1"/>
  <c r="AB305" i="1"/>
  <c r="AO306" i="1"/>
  <c r="AP306" i="1"/>
  <c r="AQ306" i="1"/>
  <c r="AR306" i="1"/>
  <c r="AS306" i="1"/>
  <c r="AT306" i="1"/>
  <c r="X306" i="1"/>
  <c r="Y306" i="1" s="1"/>
  <c r="T306" i="1" s="1"/>
  <c r="V306" i="1" s="1"/>
  <c r="AB306" i="1"/>
  <c r="AO307" i="1"/>
  <c r="AP307" i="1"/>
  <c r="AQ307" i="1"/>
  <c r="AR307" i="1"/>
  <c r="AS307" i="1"/>
  <c r="AT307" i="1"/>
  <c r="X307" i="1"/>
  <c r="Y307" i="1" s="1"/>
  <c r="T307" i="1" s="1"/>
  <c r="V307" i="1" s="1"/>
  <c r="AB307" i="1"/>
  <c r="AO308" i="1"/>
  <c r="AP308" i="1"/>
  <c r="AQ308" i="1"/>
  <c r="AR308" i="1"/>
  <c r="AS308" i="1"/>
  <c r="AT308" i="1"/>
  <c r="X308" i="1"/>
  <c r="Y308" i="1" s="1"/>
  <c r="T308" i="1" s="1"/>
  <c r="V308" i="1" s="1"/>
  <c r="AB308" i="1"/>
  <c r="AO309" i="1"/>
  <c r="AP309" i="1"/>
  <c r="AQ309" i="1"/>
  <c r="AR309" i="1"/>
  <c r="AS309" i="1"/>
  <c r="AT309" i="1"/>
  <c r="X309" i="1"/>
  <c r="Y309" i="1" s="1"/>
  <c r="T309" i="1" s="1"/>
  <c r="V309" i="1" s="1"/>
  <c r="AB309" i="1"/>
  <c r="AO310" i="1"/>
  <c r="AP310" i="1"/>
  <c r="AQ310" i="1"/>
  <c r="AR310" i="1"/>
  <c r="AS310" i="1"/>
  <c r="AT310" i="1"/>
  <c r="X310" i="1"/>
  <c r="Y310" i="1" s="1"/>
  <c r="T310" i="1" s="1"/>
  <c r="V310" i="1" s="1"/>
  <c r="AB310" i="1"/>
  <c r="AO311" i="1"/>
  <c r="AP311" i="1"/>
  <c r="AQ311" i="1"/>
  <c r="AR311" i="1"/>
  <c r="AS311" i="1"/>
  <c r="AT311" i="1"/>
  <c r="X311" i="1"/>
  <c r="Y311" i="1" s="1"/>
  <c r="T311" i="1" s="1"/>
  <c r="V311" i="1" s="1"/>
  <c r="AB311" i="1"/>
  <c r="AO312" i="1"/>
  <c r="AP312" i="1"/>
  <c r="AQ312" i="1"/>
  <c r="AR312" i="1"/>
  <c r="AS312" i="1"/>
  <c r="AT312" i="1"/>
  <c r="X312" i="1"/>
  <c r="Y312" i="1" s="1"/>
  <c r="T312" i="1" s="1"/>
  <c r="V312" i="1" s="1"/>
  <c r="AB312" i="1"/>
  <c r="AO313" i="1"/>
  <c r="AP313" i="1"/>
  <c r="AQ313" i="1"/>
  <c r="AR313" i="1"/>
  <c r="AS313" i="1"/>
  <c r="AT313" i="1"/>
  <c r="X313" i="1"/>
  <c r="Y313" i="1" s="1"/>
  <c r="T313" i="1" s="1"/>
  <c r="V313" i="1" s="1"/>
  <c r="AB313" i="1"/>
  <c r="AO314" i="1"/>
  <c r="AP314" i="1"/>
  <c r="AQ314" i="1"/>
  <c r="AR314" i="1"/>
  <c r="AS314" i="1"/>
  <c r="AT314" i="1"/>
  <c r="X314" i="1"/>
  <c r="Y314" i="1" s="1"/>
  <c r="T314" i="1" s="1"/>
  <c r="V314" i="1" s="1"/>
  <c r="AB314" i="1"/>
  <c r="AO315" i="1"/>
  <c r="AP315" i="1"/>
  <c r="AQ315" i="1"/>
  <c r="AR315" i="1"/>
  <c r="AS315" i="1"/>
  <c r="AT315" i="1"/>
  <c r="X315" i="1"/>
  <c r="Y315" i="1" s="1"/>
  <c r="T315" i="1" s="1"/>
  <c r="V315" i="1" s="1"/>
  <c r="AB315" i="1"/>
  <c r="AO316" i="1"/>
  <c r="AP316" i="1"/>
  <c r="AQ316" i="1"/>
  <c r="AR316" i="1"/>
  <c r="AS316" i="1"/>
  <c r="AT316" i="1"/>
  <c r="X316" i="1"/>
  <c r="Y316" i="1" s="1"/>
  <c r="T316" i="1" s="1"/>
  <c r="V316" i="1" s="1"/>
  <c r="AB316" i="1"/>
  <c r="AO317" i="1"/>
  <c r="AP317" i="1"/>
  <c r="AQ317" i="1"/>
  <c r="AR317" i="1"/>
  <c r="AS317" i="1"/>
  <c r="AT317" i="1"/>
  <c r="X317" i="1"/>
  <c r="Y317" i="1" s="1"/>
  <c r="T317" i="1" s="1"/>
  <c r="V317" i="1" s="1"/>
  <c r="AB317" i="1"/>
  <c r="AO318" i="1"/>
  <c r="AP318" i="1"/>
  <c r="AQ318" i="1"/>
  <c r="AR318" i="1"/>
  <c r="AS318" i="1"/>
  <c r="AT318" i="1"/>
  <c r="X318" i="1"/>
  <c r="Y318" i="1" s="1"/>
  <c r="T318" i="1" s="1"/>
  <c r="V318" i="1" s="1"/>
  <c r="AB318" i="1"/>
  <c r="AO319" i="1"/>
  <c r="AP319" i="1"/>
  <c r="AQ319" i="1"/>
  <c r="AR319" i="1"/>
  <c r="AS319" i="1"/>
  <c r="AT319" i="1"/>
  <c r="X319" i="1"/>
  <c r="Y319" i="1" s="1"/>
  <c r="T319" i="1" s="1"/>
  <c r="V319" i="1" s="1"/>
  <c r="AB319" i="1"/>
  <c r="AO320" i="1"/>
  <c r="AP320" i="1"/>
  <c r="AQ320" i="1"/>
  <c r="AR320" i="1"/>
  <c r="AS320" i="1"/>
  <c r="AT320" i="1"/>
  <c r="X320" i="1"/>
  <c r="Y320" i="1" s="1"/>
  <c r="T320" i="1" s="1"/>
  <c r="V320" i="1" s="1"/>
  <c r="AB320" i="1"/>
  <c r="AO321" i="1"/>
  <c r="AP321" i="1"/>
  <c r="AQ321" i="1"/>
  <c r="AR321" i="1"/>
  <c r="AS321" i="1"/>
  <c r="AT321" i="1"/>
  <c r="X321" i="1"/>
  <c r="Y321" i="1" s="1"/>
  <c r="T321" i="1" s="1"/>
  <c r="V321" i="1" s="1"/>
  <c r="AB321" i="1"/>
  <c r="AO322" i="1"/>
  <c r="AP322" i="1"/>
  <c r="AQ322" i="1"/>
  <c r="AR322" i="1"/>
  <c r="AS322" i="1"/>
  <c r="AT322" i="1"/>
  <c r="X322" i="1"/>
  <c r="Y322" i="1" s="1"/>
  <c r="T322" i="1" s="1"/>
  <c r="V322" i="1" s="1"/>
  <c r="AB322" i="1"/>
  <c r="AO323" i="1"/>
  <c r="AP323" i="1"/>
  <c r="AQ323" i="1"/>
  <c r="AR323" i="1"/>
  <c r="AS323" i="1"/>
  <c r="AT323" i="1"/>
  <c r="X323" i="1"/>
  <c r="Y323" i="1" s="1"/>
  <c r="T323" i="1" s="1"/>
  <c r="V323" i="1" s="1"/>
  <c r="AB323" i="1"/>
  <c r="AO324" i="1"/>
  <c r="AP324" i="1"/>
  <c r="AQ324" i="1"/>
  <c r="AR324" i="1"/>
  <c r="AS324" i="1"/>
  <c r="AT324" i="1"/>
  <c r="X324" i="1"/>
  <c r="Y324" i="1" s="1"/>
  <c r="T324" i="1" s="1"/>
  <c r="V324" i="1" s="1"/>
  <c r="AB324" i="1"/>
  <c r="AO325" i="1"/>
  <c r="AP325" i="1"/>
  <c r="AQ325" i="1"/>
  <c r="AR325" i="1"/>
  <c r="AS325" i="1"/>
  <c r="AT325" i="1"/>
  <c r="X325" i="1"/>
  <c r="Y325" i="1" s="1"/>
  <c r="T325" i="1" s="1"/>
  <c r="V325" i="1" s="1"/>
  <c r="AB325" i="1"/>
  <c r="AO326" i="1"/>
  <c r="AP326" i="1"/>
  <c r="AQ326" i="1"/>
  <c r="AR326" i="1"/>
  <c r="AS326" i="1"/>
  <c r="AT326" i="1"/>
  <c r="X326" i="1"/>
  <c r="Y326" i="1" s="1"/>
  <c r="T326" i="1" s="1"/>
  <c r="V326" i="1" s="1"/>
  <c r="AB326" i="1"/>
  <c r="AO327" i="1"/>
  <c r="AP327" i="1"/>
  <c r="AQ327" i="1"/>
  <c r="AR327" i="1"/>
  <c r="AS327" i="1"/>
  <c r="AT327" i="1"/>
  <c r="X327" i="1"/>
  <c r="Y327" i="1" s="1"/>
  <c r="T327" i="1" s="1"/>
  <c r="V327" i="1" s="1"/>
  <c r="AB327" i="1"/>
  <c r="AO328" i="1"/>
  <c r="AP328" i="1"/>
  <c r="AQ328" i="1"/>
  <c r="AR328" i="1"/>
  <c r="AS328" i="1"/>
  <c r="AT328" i="1"/>
  <c r="X328" i="1"/>
  <c r="Y328" i="1" s="1"/>
  <c r="T328" i="1" s="1"/>
  <c r="V328" i="1" s="1"/>
  <c r="AB328" i="1"/>
  <c r="AO329" i="1"/>
  <c r="AP329" i="1"/>
  <c r="AQ329" i="1"/>
  <c r="AR329" i="1"/>
  <c r="AS329" i="1"/>
  <c r="AT329" i="1"/>
  <c r="X329" i="1"/>
  <c r="Y329" i="1" s="1"/>
  <c r="T329" i="1" s="1"/>
  <c r="V329" i="1" s="1"/>
  <c r="AB329" i="1"/>
  <c r="AO330" i="1"/>
  <c r="AP330" i="1"/>
  <c r="AQ330" i="1"/>
  <c r="AR330" i="1"/>
  <c r="AS330" i="1"/>
  <c r="AT330" i="1"/>
  <c r="X330" i="1"/>
  <c r="Y330" i="1" s="1"/>
  <c r="T330" i="1" s="1"/>
  <c r="V330" i="1" s="1"/>
  <c r="AB330" i="1"/>
  <c r="AO331" i="1"/>
  <c r="AP331" i="1"/>
  <c r="AQ331" i="1"/>
  <c r="AR331" i="1"/>
  <c r="AS331" i="1"/>
  <c r="AT331" i="1"/>
  <c r="X331" i="1"/>
  <c r="Y331" i="1" s="1"/>
  <c r="T331" i="1" s="1"/>
  <c r="V331" i="1" s="1"/>
  <c r="AB331" i="1"/>
  <c r="AO332" i="1"/>
  <c r="AP332" i="1"/>
  <c r="AQ332" i="1"/>
  <c r="AR332" i="1"/>
  <c r="AS332" i="1"/>
  <c r="AT332" i="1"/>
  <c r="X332" i="1"/>
  <c r="Y332" i="1" s="1"/>
  <c r="T332" i="1" s="1"/>
  <c r="V332" i="1" s="1"/>
  <c r="AB332" i="1"/>
  <c r="AO333" i="1"/>
  <c r="AP333" i="1"/>
  <c r="AQ333" i="1"/>
  <c r="AR333" i="1"/>
  <c r="AS333" i="1"/>
  <c r="AT333" i="1"/>
  <c r="X333" i="1"/>
  <c r="Y333" i="1" s="1"/>
  <c r="T333" i="1" s="1"/>
  <c r="V333" i="1" s="1"/>
  <c r="AB333" i="1"/>
  <c r="AO334" i="1"/>
  <c r="AP334" i="1"/>
  <c r="AQ334" i="1"/>
  <c r="AR334" i="1"/>
  <c r="AS334" i="1"/>
  <c r="AT334" i="1"/>
  <c r="X334" i="1"/>
  <c r="Y334" i="1" s="1"/>
  <c r="T334" i="1" s="1"/>
  <c r="V334" i="1" s="1"/>
  <c r="AB334" i="1"/>
  <c r="AO335" i="1"/>
  <c r="AP335" i="1"/>
  <c r="AQ335" i="1"/>
  <c r="AR335" i="1"/>
  <c r="AS335" i="1"/>
  <c r="AT335" i="1"/>
  <c r="X335" i="1"/>
  <c r="Y335" i="1" s="1"/>
  <c r="T335" i="1" s="1"/>
  <c r="V335" i="1" s="1"/>
  <c r="AB335" i="1"/>
  <c r="AO336" i="1"/>
  <c r="AP336" i="1"/>
  <c r="AQ336" i="1"/>
  <c r="AR336" i="1"/>
  <c r="AS336" i="1"/>
  <c r="AT336" i="1"/>
  <c r="X336" i="1"/>
  <c r="Y336" i="1" s="1"/>
  <c r="T336" i="1" s="1"/>
  <c r="V336" i="1" s="1"/>
  <c r="AB336" i="1"/>
  <c r="AO337" i="1"/>
  <c r="AP337" i="1"/>
  <c r="AQ337" i="1"/>
  <c r="AR337" i="1"/>
  <c r="AS337" i="1"/>
  <c r="AT337" i="1"/>
  <c r="X337" i="1"/>
  <c r="Y337" i="1" s="1"/>
  <c r="T337" i="1" s="1"/>
  <c r="V337" i="1" s="1"/>
  <c r="AB337" i="1"/>
  <c r="AO338" i="1"/>
  <c r="AP338" i="1"/>
  <c r="AQ338" i="1"/>
  <c r="AR338" i="1"/>
  <c r="AS338" i="1"/>
  <c r="AT338" i="1"/>
  <c r="X338" i="1"/>
  <c r="Y338" i="1" s="1"/>
  <c r="T338" i="1" s="1"/>
  <c r="V338" i="1" s="1"/>
  <c r="AB338" i="1"/>
  <c r="AO339" i="1"/>
  <c r="AP339" i="1"/>
  <c r="AQ339" i="1"/>
  <c r="AR339" i="1"/>
  <c r="AS339" i="1"/>
  <c r="AT339" i="1"/>
  <c r="X339" i="1"/>
  <c r="Y339" i="1" s="1"/>
  <c r="T339" i="1" s="1"/>
  <c r="V339" i="1" s="1"/>
  <c r="AB339" i="1"/>
  <c r="AO340" i="1"/>
  <c r="AP340" i="1"/>
  <c r="AQ340" i="1"/>
  <c r="AR340" i="1"/>
  <c r="AS340" i="1"/>
  <c r="AT340" i="1"/>
  <c r="X340" i="1"/>
  <c r="Y340" i="1" s="1"/>
  <c r="T340" i="1" s="1"/>
  <c r="V340" i="1" s="1"/>
  <c r="AB340" i="1"/>
  <c r="AO341" i="1"/>
  <c r="AP341" i="1"/>
  <c r="AQ341" i="1"/>
  <c r="AR341" i="1"/>
  <c r="AS341" i="1"/>
  <c r="AT341" i="1"/>
  <c r="X341" i="1"/>
  <c r="Y341" i="1" s="1"/>
  <c r="T341" i="1" s="1"/>
  <c r="V341" i="1" s="1"/>
  <c r="AB341" i="1"/>
  <c r="AO342" i="1"/>
  <c r="AP342" i="1"/>
  <c r="AQ342" i="1"/>
  <c r="AR342" i="1"/>
  <c r="AS342" i="1"/>
  <c r="AT342" i="1"/>
  <c r="X342" i="1"/>
  <c r="Y342" i="1" s="1"/>
  <c r="T342" i="1" s="1"/>
  <c r="V342" i="1" s="1"/>
  <c r="AB342" i="1"/>
  <c r="AO343" i="1"/>
  <c r="AP343" i="1"/>
  <c r="AQ343" i="1"/>
  <c r="AR343" i="1"/>
  <c r="AS343" i="1"/>
  <c r="AT343" i="1"/>
  <c r="X343" i="1"/>
  <c r="Y343" i="1" s="1"/>
  <c r="T343" i="1" s="1"/>
  <c r="V343" i="1" s="1"/>
  <c r="AB343" i="1"/>
  <c r="AO344" i="1"/>
  <c r="AP344" i="1"/>
  <c r="AQ344" i="1"/>
  <c r="AR344" i="1"/>
  <c r="AS344" i="1"/>
  <c r="AT344" i="1"/>
  <c r="X344" i="1"/>
  <c r="Y344" i="1" s="1"/>
  <c r="T344" i="1" s="1"/>
  <c r="V344" i="1" s="1"/>
  <c r="AB344" i="1"/>
  <c r="AO345" i="1"/>
  <c r="AP345" i="1"/>
  <c r="AQ345" i="1"/>
  <c r="AR345" i="1"/>
  <c r="AS345" i="1"/>
  <c r="AT345" i="1"/>
  <c r="X345" i="1"/>
  <c r="Y345" i="1" s="1"/>
  <c r="T345" i="1" s="1"/>
  <c r="V345" i="1" s="1"/>
  <c r="AB345" i="1"/>
  <c r="AO346" i="1"/>
  <c r="AP346" i="1"/>
  <c r="AQ346" i="1"/>
  <c r="AR346" i="1"/>
  <c r="AS346" i="1"/>
  <c r="AT346" i="1"/>
  <c r="X346" i="1"/>
  <c r="Y346" i="1" s="1"/>
  <c r="T346" i="1" s="1"/>
  <c r="V346" i="1" s="1"/>
  <c r="AB346" i="1"/>
  <c r="AO347" i="1"/>
  <c r="AP347" i="1"/>
  <c r="AQ347" i="1"/>
  <c r="AR347" i="1"/>
  <c r="AS347" i="1"/>
  <c r="AT347" i="1"/>
  <c r="X347" i="1"/>
  <c r="Y347" i="1" s="1"/>
  <c r="T347" i="1" s="1"/>
  <c r="V347" i="1" s="1"/>
  <c r="AB347" i="1"/>
  <c r="AO348" i="1"/>
  <c r="AP348" i="1"/>
  <c r="AQ348" i="1"/>
  <c r="AR348" i="1"/>
  <c r="AS348" i="1"/>
  <c r="AT348" i="1"/>
  <c r="X348" i="1"/>
  <c r="Y348" i="1" s="1"/>
  <c r="T348" i="1" s="1"/>
  <c r="V348" i="1" s="1"/>
  <c r="AB348" i="1"/>
  <c r="AO349" i="1"/>
  <c r="AP349" i="1"/>
  <c r="AQ349" i="1"/>
  <c r="AR349" i="1"/>
  <c r="AS349" i="1"/>
  <c r="AT349" i="1"/>
  <c r="X349" i="1"/>
  <c r="Y349" i="1" s="1"/>
  <c r="T349" i="1" s="1"/>
  <c r="V349" i="1" s="1"/>
  <c r="AB349" i="1"/>
  <c r="AO350" i="1"/>
  <c r="AP350" i="1"/>
  <c r="AQ350" i="1"/>
  <c r="AR350" i="1"/>
  <c r="AS350" i="1"/>
  <c r="AT350" i="1"/>
  <c r="X350" i="1"/>
  <c r="Y350" i="1" s="1"/>
  <c r="T350" i="1" s="1"/>
  <c r="V350" i="1" s="1"/>
  <c r="AB350" i="1"/>
  <c r="AO351" i="1"/>
  <c r="AP351" i="1"/>
  <c r="AQ351" i="1"/>
  <c r="AR351" i="1"/>
  <c r="AS351" i="1"/>
  <c r="AT351" i="1"/>
  <c r="X351" i="1"/>
  <c r="Y351" i="1" s="1"/>
  <c r="T351" i="1" s="1"/>
  <c r="V351" i="1" s="1"/>
  <c r="AB351" i="1"/>
  <c r="AO352" i="1"/>
  <c r="AP352" i="1"/>
  <c r="AQ352" i="1"/>
  <c r="AR352" i="1"/>
  <c r="AS352" i="1"/>
  <c r="AT352" i="1"/>
  <c r="X352" i="1"/>
  <c r="Y352" i="1" s="1"/>
  <c r="T352" i="1" s="1"/>
  <c r="V352" i="1" s="1"/>
  <c r="AB352" i="1"/>
  <c r="AO353" i="1"/>
  <c r="AP353" i="1"/>
  <c r="AQ353" i="1"/>
  <c r="AR353" i="1"/>
  <c r="AS353" i="1"/>
  <c r="AT353" i="1"/>
  <c r="X353" i="1"/>
  <c r="Y353" i="1" s="1"/>
  <c r="T353" i="1" s="1"/>
  <c r="V353" i="1" s="1"/>
  <c r="AB353" i="1"/>
  <c r="AO354" i="1"/>
  <c r="AP354" i="1"/>
  <c r="AQ354" i="1"/>
  <c r="AR354" i="1"/>
  <c r="AS354" i="1"/>
  <c r="AT354" i="1"/>
  <c r="X354" i="1"/>
  <c r="Y354" i="1" s="1"/>
  <c r="T354" i="1" s="1"/>
  <c r="V354" i="1" s="1"/>
  <c r="AB354" i="1"/>
  <c r="AO355" i="1"/>
  <c r="AP355" i="1"/>
  <c r="AQ355" i="1"/>
  <c r="AR355" i="1"/>
  <c r="AS355" i="1"/>
  <c r="AT355" i="1"/>
  <c r="X355" i="1"/>
  <c r="Y355" i="1" s="1"/>
  <c r="T355" i="1" s="1"/>
  <c r="V355" i="1" s="1"/>
  <c r="AB355" i="1"/>
  <c r="AO356" i="1"/>
  <c r="AP356" i="1"/>
  <c r="AQ356" i="1"/>
  <c r="AR356" i="1"/>
  <c r="AS356" i="1"/>
  <c r="AT356" i="1"/>
  <c r="X356" i="1"/>
  <c r="Y356" i="1" s="1"/>
  <c r="T356" i="1" s="1"/>
  <c r="V356" i="1" s="1"/>
  <c r="AB356" i="1"/>
  <c r="AO357" i="1"/>
  <c r="AP357" i="1"/>
  <c r="AQ357" i="1"/>
  <c r="AR357" i="1"/>
  <c r="AS357" i="1"/>
  <c r="AT357" i="1"/>
  <c r="X357" i="1"/>
  <c r="Y357" i="1" s="1"/>
  <c r="T357" i="1" s="1"/>
  <c r="V357" i="1" s="1"/>
  <c r="AB357" i="1"/>
  <c r="AO358" i="1"/>
  <c r="AP358" i="1"/>
  <c r="AQ358" i="1"/>
  <c r="AR358" i="1"/>
  <c r="AS358" i="1"/>
  <c r="AT358" i="1"/>
  <c r="X358" i="1"/>
  <c r="Y358" i="1" s="1"/>
  <c r="T358" i="1" s="1"/>
  <c r="V358" i="1" s="1"/>
  <c r="AB358" i="1"/>
  <c r="AO359" i="1"/>
  <c r="AP359" i="1"/>
  <c r="AQ359" i="1"/>
  <c r="AR359" i="1"/>
  <c r="AS359" i="1"/>
  <c r="AT359" i="1"/>
  <c r="X359" i="1"/>
  <c r="Y359" i="1" s="1"/>
  <c r="T359" i="1" s="1"/>
  <c r="V359" i="1" s="1"/>
  <c r="AB359" i="1"/>
  <c r="AO360" i="1"/>
  <c r="AP360" i="1"/>
  <c r="AQ360" i="1"/>
  <c r="AR360" i="1"/>
  <c r="AS360" i="1"/>
  <c r="AT360" i="1"/>
  <c r="X360" i="1"/>
  <c r="Y360" i="1" s="1"/>
  <c r="T360" i="1" s="1"/>
  <c r="V360" i="1" s="1"/>
  <c r="AB360" i="1"/>
  <c r="AO361" i="1"/>
  <c r="AP361" i="1"/>
  <c r="AQ361" i="1"/>
  <c r="AR361" i="1"/>
  <c r="AS361" i="1"/>
  <c r="AT361" i="1"/>
  <c r="X361" i="1"/>
  <c r="Y361" i="1" s="1"/>
  <c r="T361" i="1" s="1"/>
  <c r="V361" i="1" s="1"/>
  <c r="AB361" i="1"/>
  <c r="AO362" i="1"/>
  <c r="AP362" i="1"/>
  <c r="AQ362" i="1"/>
  <c r="AR362" i="1"/>
  <c r="AS362" i="1"/>
  <c r="AT362" i="1"/>
  <c r="X362" i="1"/>
  <c r="Y362" i="1" s="1"/>
  <c r="T362" i="1" s="1"/>
  <c r="V362" i="1" s="1"/>
  <c r="AB362" i="1"/>
  <c r="AO363" i="1"/>
  <c r="AP363" i="1"/>
  <c r="AQ363" i="1"/>
  <c r="AR363" i="1"/>
  <c r="AS363" i="1"/>
  <c r="AT363" i="1"/>
  <c r="X363" i="1"/>
  <c r="Y363" i="1" s="1"/>
  <c r="T363" i="1" s="1"/>
  <c r="V363" i="1" s="1"/>
  <c r="AB363" i="1"/>
  <c r="AO364" i="1"/>
  <c r="AP364" i="1"/>
  <c r="AQ364" i="1"/>
  <c r="AR364" i="1"/>
  <c r="AS364" i="1"/>
  <c r="AT364" i="1"/>
  <c r="X364" i="1"/>
  <c r="Y364" i="1" s="1"/>
  <c r="T364" i="1" s="1"/>
  <c r="V364" i="1" s="1"/>
  <c r="AB364" i="1"/>
  <c r="AO365" i="1"/>
  <c r="AP365" i="1"/>
  <c r="AQ365" i="1"/>
  <c r="AR365" i="1"/>
  <c r="AS365" i="1"/>
  <c r="AT365" i="1"/>
  <c r="X365" i="1"/>
  <c r="Y365" i="1" s="1"/>
  <c r="T365" i="1" s="1"/>
  <c r="V365" i="1" s="1"/>
  <c r="AB365" i="1"/>
  <c r="AO366" i="1"/>
  <c r="AP366" i="1"/>
  <c r="AQ366" i="1"/>
  <c r="AR366" i="1"/>
  <c r="AS366" i="1"/>
  <c r="AT366" i="1"/>
  <c r="X366" i="1"/>
  <c r="Y366" i="1" s="1"/>
  <c r="T366" i="1" s="1"/>
  <c r="V366" i="1" s="1"/>
  <c r="AB366" i="1"/>
  <c r="AO367" i="1"/>
  <c r="AP367" i="1"/>
  <c r="AQ367" i="1"/>
  <c r="AR367" i="1"/>
  <c r="AS367" i="1"/>
  <c r="AT367" i="1"/>
  <c r="X367" i="1"/>
  <c r="Y367" i="1" s="1"/>
  <c r="T367" i="1" s="1"/>
  <c r="V367" i="1" s="1"/>
  <c r="AB367" i="1"/>
  <c r="AO368" i="1"/>
  <c r="AP368" i="1"/>
  <c r="AQ368" i="1"/>
  <c r="AR368" i="1"/>
  <c r="AS368" i="1"/>
  <c r="AT368" i="1"/>
  <c r="X368" i="1"/>
  <c r="Y368" i="1" s="1"/>
  <c r="T368" i="1" s="1"/>
  <c r="V368" i="1" s="1"/>
  <c r="AB368" i="1"/>
  <c r="AO369" i="1"/>
  <c r="AP369" i="1"/>
  <c r="AQ369" i="1"/>
  <c r="AR369" i="1"/>
  <c r="AS369" i="1"/>
  <c r="AT369" i="1"/>
  <c r="X369" i="1"/>
  <c r="Y369" i="1" s="1"/>
  <c r="T369" i="1" s="1"/>
  <c r="V369" i="1" s="1"/>
  <c r="AB369" i="1"/>
  <c r="AO370" i="1"/>
  <c r="AP370" i="1"/>
  <c r="AQ370" i="1"/>
  <c r="AR370" i="1"/>
  <c r="AS370" i="1"/>
  <c r="AT370" i="1"/>
  <c r="X370" i="1"/>
  <c r="Y370" i="1" s="1"/>
  <c r="T370" i="1" s="1"/>
  <c r="V370" i="1" s="1"/>
  <c r="AB370" i="1"/>
  <c r="AO371" i="1"/>
  <c r="AP371" i="1"/>
  <c r="AQ371" i="1"/>
  <c r="AR371" i="1"/>
  <c r="AS371" i="1"/>
  <c r="AT371" i="1"/>
  <c r="X371" i="1"/>
  <c r="Y371" i="1" s="1"/>
  <c r="T371" i="1" s="1"/>
  <c r="V371" i="1" s="1"/>
  <c r="AB371" i="1"/>
  <c r="AO372" i="1"/>
  <c r="AP372" i="1"/>
  <c r="AQ372" i="1"/>
  <c r="AR372" i="1"/>
  <c r="AS372" i="1"/>
  <c r="AT372" i="1"/>
  <c r="X372" i="1"/>
  <c r="Y372" i="1" s="1"/>
  <c r="T372" i="1" s="1"/>
  <c r="V372" i="1" s="1"/>
  <c r="AB372" i="1"/>
  <c r="AO373" i="1"/>
  <c r="AP373" i="1"/>
  <c r="AQ373" i="1"/>
  <c r="AR373" i="1"/>
  <c r="AS373" i="1"/>
  <c r="AT373" i="1"/>
  <c r="X373" i="1"/>
  <c r="Y373" i="1" s="1"/>
  <c r="T373" i="1" s="1"/>
  <c r="V373" i="1" s="1"/>
  <c r="AB373" i="1"/>
  <c r="AO374" i="1"/>
  <c r="AP374" i="1"/>
  <c r="AQ374" i="1"/>
  <c r="AR374" i="1"/>
  <c r="AS374" i="1"/>
  <c r="AT374" i="1"/>
  <c r="X374" i="1"/>
  <c r="Y374" i="1" s="1"/>
  <c r="T374" i="1" s="1"/>
  <c r="V374" i="1" s="1"/>
  <c r="AB374" i="1"/>
  <c r="AO375" i="1"/>
  <c r="AP375" i="1"/>
  <c r="AQ375" i="1"/>
  <c r="AR375" i="1"/>
  <c r="AS375" i="1"/>
  <c r="AT375" i="1"/>
  <c r="X375" i="1"/>
  <c r="Y375" i="1" s="1"/>
  <c r="T375" i="1" s="1"/>
  <c r="V375" i="1" s="1"/>
  <c r="AB375" i="1"/>
  <c r="AO376" i="1"/>
  <c r="AP376" i="1"/>
  <c r="AQ376" i="1"/>
  <c r="AR376" i="1"/>
  <c r="AS376" i="1"/>
  <c r="AT376" i="1"/>
  <c r="X376" i="1"/>
  <c r="Y376" i="1" s="1"/>
  <c r="T376" i="1" s="1"/>
  <c r="V376" i="1" s="1"/>
  <c r="AB376" i="1"/>
  <c r="AO377" i="1"/>
  <c r="AP377" i="1"/>
  <c r="AQ377" i="1"/>
  <c r="AR377" i="1"/>
  <c r="AS377" i="1"/>
  <c r="AT377" i="1"/>
  <c r="X377" i="1"/>
  <c r="Y377" i="1" s="1"/>
  <c r="T377" i="1" s="1"/>
  <c r="V377" i="1" s="1"/>
  <c r="AB377" i="1"/>
  <c r="AO378" i="1"/>
  <c r="AP378" i="1"/>
  <c r="AQ378" i="1"/>
  <c r="AR378" i="1"/>
  <c r="AS378" i="1"/>
  <c r="AT378" i="1"/>
  <c r="X378" i="1"/>
  <c r="Y378" i="1" s="1"/>
  <c r="T378" i="1" s="1"/>
  <c r="V378" i="1" s="1"/>
  <c r="AB378" i="1"/>
  <c r="AO379" i="1"/>
  <c r="AP379" i="1"/>
  <c r="AQ379" i="1"/>
  <c r="AR379" i="1"/>
  <c r="AS379" i="1"/>
  <c r="AT379" i="1"/>
  <c r="X379" i="1"/>
  <c r="Y379" i="1" s="1"/>
  <c r="T379" i="1" s="1"/>
  <c r="V379" i="1" s="1"/>
  <c r="AB379" i="1"/>
  <c r="AO380" i="1"/>
  <c r="AP380" i="1"/>
  <c r="AQ380" i="1"/>
  <c r="AR380" i="1"/>
  <c r="AS380" i="1"/>
  <c r="AT380" i="1"/>
  <c r="X380" i="1"/>
  <c r="Y380" i="1" s="1"/>
  <c r="T380" i="1" s="1"/>
  <c r="V380" i="1" s="1"/>
  <c r="AB380" i="1"/>
  <c r="AO381" i="1"/>
  <c r="AP381" i="1"/>
  <c r="AQ381" i="1"/>
  <c r="AR381" i="1"/>
  <c r="AS381" i="1"/>
  <c r="AT381" i="1"/>
  <c r="X381" i="1"/>
  <c r="Y381" i="1" s="1"/>
  <c r="T381" i="1" s="1"/>
  <c r="V381" i="1" s="1"/>
  <c r="AB381" i="1"/>
  <c r="AO382" i="1"/>
  <c r="AP382" i="1"/>
  <c r="AQ382" i="1"/>
  <c r="AR382" i="1"/>
  <c r="AS382" i="1"/>
  <c r="AT382" i="1"/>
  <c r="X382" i="1"/>
  <c r="Y382" i="1" s="1"/>
  <c r="T382" i="1" s="1"/>
  <c r="V382" i="1" s="1"/>
  <c r="AB382" i="1"/>
  <c r="AO383" i="1"/>
  <c r="AP383" i="1"/>
  <c r="AQ383" i="1"/>
  <c r="AR383" i="1"/>
  <c r="AS383" i="1"/>
  <c r="AT383" i="1"/>
  <c r="X383" i="1"/>
  <c r="Y383" i="1" s="1"/>
  <c r="T383" i="1" s="1"/>
  <c r="V383" i="1" s="1"/>
  <c r="AB383" i="1"/>
  <c r="AO384" i="1"/>
  <c r="AP384" i="1"/>
  <c r="AQ384" i="1"/>
  <c r="AR384" i="1"/>
  <c r="AS384" i="1"/>
  <c r="AT384" i="1"/>
  <c r="X384" i="1"/>
  <c r="Y384" i="1" s="1"/>
  <c r="T384" i="1" s="1"/>
  <c r="V384" i="1" s="1"/>
  <c r="AB384" i="1"/>
  <c r="AO385" i="1"/>
  <c r="AP385" i="1"/>
  <c r="AQ385" i="1"/>
  <c r="AR385" i="1"/>
  <c r="AS385" i="1"/>
  <c r="AT385" i="1"/>
  <c r="X385" i="1"/>
  <c r="Y385" i="1" s="1"/>
  <c r="T385" i="1" s="1"/>
  <c r="V385" i="1" s="1"/>
  <c r="AB385" i="1"/>
  <c r="AO386" i="1"/>
  <c r="AP386" i="1"/>
  <c r="AQ386" i="1"/>
  <c r="AR386" i="1"/>
  <c r="AS386" i="1"/>
  <c r="AT386" i="1"/>
  <c r="X386" i="1"/>
  <c r="Y386" i="1" s="1"/>
  <c r="T386" i="1" s="1"/>
  <c r="V386" i="1" s="1"/>
  <c r="AB386" i="1"/>
  <c r="AO387" i="1"/>
  <c r="AP387" i="1"/>
  <c r="AQ387" i="1"/>
  <c r="AR387" i="1"/>
  <c r="AS387" i="1"/>
  <c r="AT387" i="1"/>
  <c r="X387" i="1"/>
  <c r="Y387" i="1" s="1"/>
  <c r="T387" i="1" s="1"/>
  <c r="V387" i="1" s="1"/>
  <c r="AB387" i="1"/>
  <c r="AO388" i="1"/>
  <c r="AP388" i="1"/>
  <c r="AQ388" i="1"/>
  <c r="AR388" i="1"/>
  <c r="AS388" i="1"/>
  <c r="AT388" i="1"/>
  <c r="X388" i="1"/>
  <c r="Y388" i="1" s="1"/>
  <c r="T388" i="1" s="1"/>
  <c r="V388" i="1" s="1"/>
  <c r="AB388" i="1"/>
  <c r="AO400" i="1"/>
  <c r="AP400" i="1"/>
  <c r="AQ400" i="1"/>
  <c r="AR400" i="1"/>
  <c r="AS400" i="1"/>
  <c r="AT400" i="1"/>
  <c r="X400" i="1"/>
  <c r="Y400" i="1" s="1"/>
  <c r="T400" i="1" s="1"/>
  <c r="V400" i="1" s="1"/>
  <c r="AB400" i="1"/>
  <c r="AO401" i="1"/>
  <c r="AP401" i="1"/>
  <c r="AQ401" i="1"/>
  <c r="AR401" i="1"/>
  <c r="AS401" i="1"/>
  <c r="AT401" i="1"/>
  <c r="X401" i="1"/>
  <c r="Y401" i="1" s="1"/>
  <c r="T401" i="1" s="1"/>
  <c r="V401" i="1" s="1"/>
  <c r="AB401" i="1"/>
  <c r="AO402" i="1"/>
  <c r="AP402" i="1"/>
  <c r="AQ402" i="1"/>
  <c r="AR402" i="1"/>
  <c r="AS402" i="1"/>
  <c r="AT402" i="1"/>
  <c r="X402" i="1"/>
  <c r="Y402" i="1" s="1"/>
  <c r="T402" i="1" s="1"/>
  <c r="V402" i="1" s="1"/>
  <c r="AB402" i="1"/>
  <c r="AO403" i="1"/>
  <c r="AP403" i="1"/>
  <c r="AQ403" i="1"/>
  <c r="AR403" i="1"/>
  <c r="AS403" i="1"/>
  <c r="AT403" i="1"/>
  <c r="X403" i="1"/>
  <c r="Y403" i="1" s="1"/>
  <c r="T403" i="1" s="1"/>
  <c r="V403" i="1" s="1"/>
  <c r="AB403" i="1"/>
  <c r="AO404" i="1"/>
  <c r="AP404" i="1"/>
  <c r="AQ404" i="1"/>
  <c r="AR404" i="1"/>
  <c r="AS404" i="1"/>
  <c r="AT404" i="1"/>
  <c r="X404" i="1"/>
  <c r="Y404" i="1" s="1"/>
  <c r="T404" i="1" s="1"/>
  <c r="V404" i="1" s="1"/>
  <c r="AB404" i="1"/>
  <c r="AO405" i="1"/>
  <c r="AP405" i="1"/>
  <c r="AQ405" i="1"/>
  <c r="AR405" i="1"/>
  <c r="AS405" i="1"/>
  <c r="AT405" i="1"/>
  <c r="X405" i="1"/>
  <c r="Y405" i="1" s="1"/>
  <c r="T405" i="1" s="1"/>
  <c r="V405" i="1" s="1"/>
  <c r="AB405" i="1"/>
  <c r="AO406" i="1"/>
  <c r="AP406" i="1"/>
  <c r="AQ406" i="1"/>
  <c r="AR406" i="1"/>
  <c r="AS406" i="1"/>
  <c r="AT406" i="1"/>
  <c r="X406" i="1"/>
  <c r="Y406" i="1" s="1"/>
  <c r="T406" i="1" s="1"/>
  <c r="V406" i="1" s="1"/>
  <c r="AB406" i="1"/>
  <c r="AO407" i="1"/>
  <c r="AP407" i="1"/>
  <c r="AQ407" i="1"/>
  <c r="AR407" i="1"/>
  <c r="AS407" i="1"/>
  <c r="AT407" i="1"/>
  <c r="X407" i="1"/>
  <c r="Y407" i="1" s="1"/>
  <c r="T407" i="1" s="1"/>
  <c r="V407" i="1" s="1"/>
  <c r="AB407" i="1"/>
  <c r="AO408" i="1"/>
  <c r="AP408" i="1"/>
  <c r="AQ408" i="1"/>
  <c r="AR408" i="1"/>
  <c r="AS408" i="1"/>
  <c r="AT408" i="1"/>
  <c r="X408" i="1"/>
  <c r="Y408" i="1" s="1"/>
  <c r="T408" i="1" s="1"/>
  <c r="V408" i="1" s="1"/>
  <c r="AB408" i="1"/>
  <c r="AO409" i="1"/>
  <c r="AP409" i="1"/>
  <c r="AQ409" i="1"/>
  <c r="AR409" i="1"/>
  <c r="AS409" i="1"/>
  <c r="AT409" i="1"/>
  <c r="X409" i="1"/>
  <c r="Y409" i="1" s="1"/>
  <c r="T409" i="1" s="1"/>
  <c r="V409" i="1" s="1"/>
  <c r="AB409" i="1"/>
  <c r="AO410" i="1"/>
  <c r="AP410" i="1"/>
  <c r="AQ410" i="1"/>
  <c r="AR410" i="1"/>
  <c r="AS410" i="1"/>
  <c r="AT410" i="1"/>
  <c r="X410" i="1"/>
  <c r="Y410" i="1" s="1"/>
  <c r="T410" i="1" s="1"/>
  <c r="V410" i="1" s="1"/>
  <c r="AB410" i="1"/>
  <c r="AO411" i="1"/>
  <c r="AP411" i="1"/>
  <c r="AQ411" i="1"/>
  <c r="AR411" i="1"/>
  <c r="AS411" i="1"/>
  <c r="AT411" i="1"/>
  <c r="X411" i="1"/>
  <c r="Y411" i="1" s="1"/>
  <c r="T411" i="1" s="1"/>
  <c r="V411" i="1" s="1"/>
  <c r="AB411" i="1"/>
  <c r="AO412" i="1"/>
  <c r="AP412" i="1"/>
  <c r="AQ412" i="1"/>
  <c r="AR412" i="1"/>
  <c r="AS412" i="1"/>
  <c r="AT412" i="1"/>
  <c r="X412" i="1"/>
  <c r="Y412" i="1" s="1"/>
  <c r="T412" i="1" s="1"/>
  <c r="V412" i="1" s="1"/>
  <c r="AB412" i="1"/>
  <c r="AO413" i="1"/>
  <c r="AP413" i="1"/>
  <c r="AQ413" i="1"/>
  <c r="AR413" i="1"/>
  <c r="AS413" i="1"/>
  <c r="AT413" i="1"/>
  <c r="X413" i="1"/>
  <c r="Y413" i="1" s="1"/>
  <c r="T413" i="1" s="1"/>
  <c r="V413" i="1" s="1"/>
  <c r="AB413" i="1"/>
  <c r="AO414" i="1"/>
  <c r="AP414" i="1"/>
  <c r="AQ414" i="1"/>
  <c r="AR414" i="1"/>
  <c r="AS414" i="1"/>
  <c r="AT414" i="1"/>
  <c r="X414" i="1"/>
  <c r="Y414" i="1" s="1"/>
  <c r="T414" i="1" s="1"/>
  <c r="V414" i="1" s="1"/>
  <c r="AB414" i="1"/>
  <c r="AO415" i="1"/>
  <c r="AP415" i="1"/>
  <c r="AQ415" i="1"/>
  <c r="AR415" i="1"/>
  <c r="AS415" i="1"/>
  <c r="AT415" i="1"/>
  <c r="X415" i="1"/>
  <c r="Y415" i="1" s="1"/>
  <c r="T415" i="1" s="1"/>
  <c r="V415" i="1" s="1"/>
  <c r="AB415" i="1"/>
  <c r="AO416" i="1"/>
  <c r="AP416" i="1"/>
  <c r="AQ416" i="1"/>
  <c r="AR416" i="1"/>
  <c r="AS416" i="1"/>
  <c r="AT416" i="1"/>
  <c r="X416" i="1"/>
  <c r="Y416" i="1" s="1"/>
  <c r="T416" i="1" s="1"/>
  <c r="V416" i="1" s="1"/>
  <c r="AB416" i="1"/>
  <c r="AO417" i="1"/>
  <c r="AP417" i="1"/>
  <c r="AQ417" i="1"/>
  <c r="AR417" i="1"/>
  <c r="AS417" i="1"/>
  <c r="AT417" i="1"/>
  <c r="X417" i="1"/>
  <c r="Y417" i="1" s="1"/>
  <c r="T417" i="1" s="1"/>
  <c r="V417" i="1" s="1"/>
  <c r="AB417" i="1"/>
  <c r="AO418" i="1"/>
  <c r="AP418" i="1"/>
  <c r="AQ418" i="1"/>
  <c r="AR418" i="1"/>
  <c r="AS418" i="1"/>
  <c r="AT418" i="1"/>
  <c r="X418" i="1"/>
  <c r="Y418" i="1" s="1"/>
  <c r="T418" i="1" s="1"/>
  <c r="V418" i="1" s="1"/>
  <c r="AB418" i="1"/>
  <c r="AO419" i="1"/>
  <c r="AP419" i="1"/>
  <c r="AQ419" i="1"/>
  <c r="AR419" i="1"/>
  <c r="AS419" i="1"/>
  <c r="AT419" i="1"/>
  <c r="X419" i="1"/>
  <c r="Y419" i="1" s="1"/>
  <c r="T419" i="1" s="1"/>
  <c r="V419" i="1" s="1"/>
  <c r="AB419" i="1"/>
  <c r="AO420" i="1"/>
  <c r="AP420" i="1"/>
  <c r="AQ420" i="1"/>
  <c r="AR420" i="1"/>
  <c r="AS420" i="1"/>
  <c r="AT420" i="1"/>
  <c r="X420" i="1"/>
  <c r="Y420" i="1" s="1"/>
  <c r="T420" i="1" s="1"/>
  <c r="V420" i="1" s="1"/>
  <c r="AB420" i="1"/>
  <c r="AO421" i="1"/>
  <c r="AP421" i="1"/>
  <c r="AQ421" i="1"/>
  <c r="AR421" i="1"/>
  <c r="AS421" i="1"/>
  <c r="AT421" i="1"/>
  <c r="X421" i="1"/>
  <c r="Y421" i="1" s="1"/>
  <c r="T421" i="1" s="1"/>
  <c r="V421" i="1" s="1"/>
  <c r="AB421" i="1"/>
  <c r="AO422" i="1"/>
  <c r="AP422" i="1"/>
  <c r="AQ422" i="1"/>
  <c r="AR422" i="1"/>
  <c r="AS422" i="1"/>
  <c r="AT422" i="1"/>
  <c r="X422" i="1"/>
  <c r="Y422" i="1" s="1"/>
  <c r="T422" i="1" s="1"/>
  <c r="V422" i="1" s="1"/>
  <c r="AB422" i="1"/>
  <c r="AO423" i="1"/>
  <c r="AP423" i="1"/>
  <c r="AQ423" i="1"/>
  <c r="AR423" i="1"/>
  <c r="AS423" i="1"/>
  <c r="AT423" i="1"/>
  <c r="X423" i="1"/>
  <c r="Y423" i="1" s="1"/>
  <c r="T423" i="1" s="1"/>
  <c r="V423" i="1" s="1"/>
  <c r="AB423" i="1"/>
  <c r="AO424" i="1"/>
  <c r="AP424" i="1"/>
  <c r="AQ424" i="1"/>
  <c r="AR424" i="1"/>
  <c r="AS424" i="1"/>
  <c r="AT424" i="1"/>
  <c r="X424" i="1"/>
  <c r="Y424" i="1" s="1"/>
  <c r="T424" i="1" s="1"/>
  <c r="V424" i="1" s="1"/>
  <c r="AB424" i="1"/>
  <c r="AO425" i="1"/>
  <c r="AP425" i="1"/>
  <c r="AQ425" i="1"/>
  <c r="AR425" i="1"/>
  <c r="AS425" i="1"/>
  <c r="AT425" i="1"/>
  <c r="X425" i="1"/>
  <c r="Y425" i="1" s="1"/>
  <c r="T425" i="1" s="1"/>
  <c r="V425" i="1" s="1"/>
  <c r="AB425" i="1"/>
  <c r="AO426" i="1"/>
  <c r="AP426" i="1"/>
  <c r="AQ426" i="1"/>
  <c r="AR426" i="1"/>
  <c r="AS426" i="1"/>
  <c r="AT426" i="1"/>
  <c r="X426" i="1"/>
  <c r="Y426" i="1" s="1"/>
  <c r="T426" i="1" s="1"/>
  <c r="V426" i="1" s="1"/>
  <c r="AB426" i="1"/>
  <c r="AO427" i="1"/>
  <c r="AP427" i="1"/>
  <c r="AQ427" i="1"/>
  <c r="AR427" i="1"/>
  <c r="AS427" i="1"/>
  <c r="AT427" i="1"/>
  <c r="X427" i="1"/>
  <c r="Y427" i="1" s="1"/>
  <c r="T427" i="1" s="1"/>
  <c r="V427" i="1" s="1"/>
  <c r="AB427" i="1"/>
  <c r="AO428" i="1"/>
  <c r="AP428" i="1"/>
  <c r="AQ428" i="1"/>
  <c r="AR428" i="1"/>
  <c r="AS428" i="1"/>
  <c r="AT428" i="1"/>
  <c r="X428" i="1"/>
  <c r="Y428" i="1" s="1"/>
  <c r="T428" i="1" s="1"/>
  <c r="V428" i="1" s="1"/>
  <c r="AB428" i="1"/>
  <c r="AO429" i="1"/>
  <c r="AP429" i="1"/>
  <c r="AQ429" i="1"/>
  <c r="AR429" i="1"/>
  <c r="AS429" i="1"/>
  <c r="AT429" i="1"/>
  <c r="X429" i="1"/>
  <c r="Y429" i="1" s="1"/>
  <c r="T429" i="1" s="1"/>
  <c r="V429" i="1" s="1"/>
  <c r="AB429" i="1"/>
  <c r="AO430" i="1"/>
  <c r="AP430" i="1"/>
  <c r="AQ430" i="1"/>
  <c r="AR430" i="1"/>
  <c r="AS430" i="1"/>
  <c r="AT430" i="1"/>
  <c r="X430" i="1"/>
  <c r="Y430" i="1" s="1"/>
  <c r="T430" i="1" s="1"/>
  <c r="V430" i="1" s="1"/>
  <c r="AB430" i="1"/>
  <c r="AO431" i="1"/>
  <c r="AP431" i="1"/>
  <c r="AQ431" i="1"/>
  <c r="AR431" i="1"/>
  <c r="AS431" i="1"/>
  <c r="AT431" i="1"/>
  <c r="X431" i="1"/>
  <c r="Y431" i="1" s="1"/>
  <c r="T431" i="1" s="1"/>
  <c r="V431" i="1" s="1"/>
  <c r="AB431" i="1"/>
  <c r="AO432" i="1"/>
  <c r="AP432" i="1"/>
  <c r="AQ432" i="1"/>
  <c r="AR432" i="1"/>
  <c r="AS432" i="1"/>
  <c r="AT432" i="1"/>
  <c r="X432" i="1"/>
  <c r="Y432" i="1" s="1"/>
  <c r="T432" i="1" s="1"/>
  <c r="V432" i="1" s="1"/>
  <c r="AB432" i="1"/>
  <c r="AO433" i="1"/>
  <c r="AP433" i="1"/>
  <c r="AQ433" i="1"/>
  <c r="AR433" i="1"/>
  <c r="AS433" i="1"/>
  <c r="AT433" i="1"/>
  <c r="X433" i="1"/>
  <c r="Y433" i="1" s="1"/>
  <c r="T433" i="1" s="1"/>
  <c r="V433" i="1" s="1"/>
  <c r="AB433" i="1"/>
  <c r="AO434" i="1"/>
  <c r="AP434" i="1"/>
  <c r="AQ434" i="1"/>
  <c r="AR434" i="1"/>
  <c r="AS434" i="1"/>
  <c r="AT434" i="1"/>
  <c r="X434" i="1"/>
  <c r="Y434" i="1" s="1"/>
  <c r="T434" i="1" s="1"/>
  <c r="V434" i="1" s="1"/>
  <c r="AB434" i="1"/>
  <c r="AO435" i="1"/>
  <c r="AP435" i="1"/>
  <c r="AQ435" i="1"/>
  <c r="AR435" i="1"/>
  <c r="AS435" i="1"/>
  <c r="AT435" i="1"/>
  <c r="X435" i="1"/>
  <c r="Y435" i="1" s="1"/>
  <c r="T435" i="1" s="1"/>
  <c r="V435" i="1" s="1"/>
  <c r="AB435" i="1"/>
  <c r="AO436" i="1"/>
  <c r="AP436" i="1"/>
  <c r="AQ436" i="1"/>
  <c r="AR436" i="1"/>
  <c r="AS436" i="1"/>
  <c r="AT436" i="1"/>
  <c r="X436" i="1"/>
  <c r="Y436" i="1" s="1"/>
  <c r="T436" i="1" s="1"/>
  <c r="V436" i="1" s="1"/>
  <c r="AB436" i="1"/>
  <c r="AO437" i="1"/>
  <c r="AP437" i="1"/>
  <c r="AQ437" i="1"/>
  <c r="AR437" i="1"/>
  <c r="AS437" i="1"/>
  <c r="AT437" i="1"/>
  <c r="X437" i="1"/>
  <c r="Y437" i="1" s="1"/>
  <c r="T437" i="1" s="1"/>
  <c r="V437" i="1" s="1"/>
  <c r="AB437" i="1"/>
  <c r="AO438" i="1"/>
  <c r="AP438" i="1"/>
  <c r="AQ438" i="1"/>
  <c r="AR438" i="1"/>
  <c r="AS438" i="1"/>
  <c r="AT438" i="1"/>
  <c r="X438" i="1"/>
  <c r="Y438" i="1" s="1"/>
  <c r="T438" i="1" s="1"/>
  <c r="V438" i="1" s="1"/>
  <c r="AB438" i="1"/>
  <c r="AO439" i="1"/>
  <c r="AP439" i="1"/>
  <c r="AQ439" i="1"/>
  <c r="AR439" i="1"/>
  <c r="AS439" i="1"/>
  <c r="AT439" i="1"/>
  <c r="X439" i="1"/>
  <c r="Y439" i="1" s="1"/>
  <c r="T439" i="1" s="1"/>
  <c r="V439" i="1" s="1"/>
  <c r="AB439" i="1"/>
  <c r="AO440" i="1"/>
  <c r="AP440" i="1"/>
  <c r="AQ440" i="1"/>
  <c r="AR440" i="1"/>
  <c r="AS440" i="1"/>
  <c r="AT440" i="1"/>
  <c r="X440" i="1"/>
  <c r="Y440" i="1" s="1"/>
  <c r="T440" i="1" s="1"/>
  <c r="V440" i="1" s="1"/>
  <c r="AB440" i="1"/>
  <c r="AO441" i="1"/>
  <c r="AP441" i="1"/>
  <c r="AQ441" i="1"/>
  <c r="AR441" i="1"/>
  <c r="AS441" i="1"/>
  <c r="AT441" i="1"/>
  <c r="X441" i="1"/>
  <c r="Y441" i="1" s="1"/>
  <c r="T441" i="1" s="1"/>
  <c r="V441" i="1" s="1"/>
  <c r="AB441" i="1"/>
  <c r="AO442" i="1"/>
  <c r="AP442" i="1"/>
  <c r="AQ442" i="1"/>
  <c r="AR442" i="1"/>
  <c r="AS442" i="1"/>
  <c r="AT442" i="1"/>
  <c r="X442" i="1"/>
  <c r="Y442" i="1" s="1"/>
  <c r="T442" i="1" s="1"/>
  <c r="V442" i="1" s="1"/>
  <c r="AB442" i="1"/>
  <c r="AO443" i="1"/>
  <c r="AP443" i="1"/>
  <c r="AQ443" i="1"/>
  <c r="AR443" i="1"/>
  <c r="AS443" i="1"/>
  <c r="AT443" i="1"/>
  <c r="X443" i="1"/>
  <c r="Y443" i="1" s="1"/>
  <c r="T443" i="1" s="1"/>
  <c r="V443" i="1" s="1"/>
  <c r="AB443" i="1"/>
  <c r="AO444" i="1"/>
  <c r="AP444" i="1"/>
  <c r="AQ444" i="1"/>
  <c r="AR444" i="1"/>
  <c r="AS444" i="1"/>
  <c r="AT444" i="1"/>
  <c r="X444" i="1"/>
  <c r="Y444" i="1" s="1"/>
  <c r="T444" i="1" s="1"/>
  <c r="V444" i="1" s="1"/>
  <c r="AB444" i="1"/>
  <c r="AO445" i="1"/>
  <c r="AP445" i="1"/>
  <c r="AQ445" i="1"/>
  <c r="AR445" i="1"/>
  <c r="AS445" i="1"/>
  <c r="AT445" i="1"/>
  <c r="X445" i="1"/>
  <c r="Y445" i="1" s="1"/>
  <c r="T445" i="1" s="1"/>
  <c r="V445" i="1" s="1"/>
  <c r="AB445" i="1"/>
  <c r="AO446" i="1"/>
  <c r="AP446" i="1"/>
  <c r="AQ446" i="1"/>
  <c r="AR446" i="1"/>
  <c r="AS446" i="1"/>
  <c r="AT446" i="1"/>
  <c r="X446" i="1"/>
  <c r="Y446" i="1" s="1"/>
  <c r="T446" i="1" s="1"/>
  <c r="V446" i="1" s="1"/>
  <c r="AB446" i="1"/>
  <c r="AO447" i="1"/>
  <c r="AP447" i="1"/>
  <c r="AQ447" i="1"/>
  <c r="AR447" i="1"/>
  <c r="AS447" i="1"/>
  <c r="AT447" i="1"/>
  <c r="X447" i="1"/>
  <c r="Y447" i="1" s="1"/>
  <c r="T447" i="1" s="1"/>
  <c r="V447" i="1" s="1"/>
  <c r="AB447" i="1"/>
  <c r="AO389" i="1"/>
  <c r="AP389" i="1"/>
  <c r="AQ389" i="1"/>
  <c r="AR389" i="1"/>
  <c r="AS389" i="1"/>
  <c r="AT389" i="1"/>
  <c r="X389" i="1"/>
  <c r="Y389" i="1" s="1"/>
  <c r="T389" i="1" s="1"/>
  <c r="V389" i="1" s="1"/>
  <c r="AB389" i="1"/>
  <c r="AO390" i="1"/>
  <c r="AP390" i="1"/>
  <c r="AQ390" i="1"/>
  <c r="AR390" i="1"/>
  <c r="AS390" i="1"/>
  <c r="AT390" i="1"/>
  <c r="X390" i="1"/>
  <c r="Y390" i="1" s="1"/>
  <c r="T390" i="1" s="1"/>
  <c r="V390" i="1" s="1"/>
  <c r="AB390" i="1"/>
  <c r="AO391" i="1"/>
  <c r="AP391" i="1"/>
  <c r="AQ391" i="1"/>
  <c r="AR391" i="1"/>
  <c r="AS391" i="1"/>
  <c r="AT391" i="1"/>
  <c r="X391" i="1"/>
  <c r="Y391" i="1" s="1"/>
  <c r="T391" i="1" s="1"/>
  <c r="V391" i="1" s="1"/>
  <c r="AB391" i="1"/>
  <c r="AO392" i="1"/>
  <c r="AP392" i="1"/>
  <c r="AQ392" i="1"/>
  <c r="AR392" i="1"/>
  <c r="AS392" i="1"/>
  <c r="AT392" i="1"/>
  <c r="X392" i="1"/>
  <c r="Y392" i="1" s="1"/>
  <c r="T392" i="1" s="1"/>
  <c r="V392" i="1" s="1"/>
  <c r="AB392" i="1"/>
  <c r="AO393" i="1"/>
  <c r="AP393" i="1"/>
  <c r="AQ393" i="1"/>
  <c r="AR393" i="1"/>
  <c r="AS393" i="1"/>
  <c r="AT393" i="1"/>
  <c r="X393" i="1"/>
  <c r="Y393" i="1" s="1"/>
  <c r="T393" i="1" s="1"/>
  <c r="V393" i="1" s="1"/>
  <c r="AB393" i="1"/>
  <c r="AO394" i="1"/>
  <c r="AP394" i="1"/>
  <c r="AQ394" i="1"/>
  <c r="AR394" i="1"/>
  <c r="AS394" i="1"/>
  <c r="AT394" i="1"/>
  <c r="X394" i="1"/>
  <c r="Y394" i="1" s="1"/>
  <c r="T394" i="1" s="1"/>
  <c r="V394" i="1" s="1"/>
  <c r="AB394" i="1"/>
  <c r="AO395" i="1"/>
  <c r="AP395" i="1"/>
  <c r="AQ395" i="1"/>
  <c r="AR395" i="1"/>
  <c r="AS395" i="1"/>
  <c r="AT395" i="1"/>
  <c r="X395" i="1"/>
  <c r="Y395" i="1" s="1"/>
  <c r="T395" i="1" s="1"/>
  <c r="V395" i="1" s="1"/>
  <c r="AB395" i="1"/>
  <c r="AO396" i="1"/>
  <c r="AP396" i="1"/>
  <c r="AQ396" i="1"/>
  <c r="AR396" i="1"/>
  <c r="AS396" i="1"/>
  <c r="AT396" i="1"/>
  <c r="X396" i="1"/>
  <c r="Y396" i="1" s="1"/>
  <c r="T396" i="1" s="1"/>
  <c r="V396" i="1" s="1"/>
  <c r="AB396" i="1"/>
  <c r="AO397" i="1"/>
  <c r="AP397" i="1"/>
  <c r="AQ397" i="1"/>
  <c r="AR397" i="1"/>
  <c r="AS397" i="1"/>
  <c r="AT397" i="1"/>
  <c r="X397" i="1"/>
  <c r="Y397" i="1" s="1"/>
  <c r="T397" i="1" s="1"/>
  <c r="V397" i="1" s="1"/>
  <c r="AB397" i="1"/>
  <c r="AO398" i="1"/>
  <c r="AP398" i="1"/>
  <c r="AQ398" i="1"/>
  <c r="AR398" i="1"/>
  <c r="AS398" i="1"/>
  <c r="AT398" i="1"/>
  <c r="X398" i="1"/>
  <c r="Y398" i="1" s="1"/>
  <c r="T398" i="1" s="1"/>
  <c r="V398" i="1" s="1"/>
  <c r="AB398" i="1"/>
  <c r="AO399" i="1"/>
  <c r="AP399" i="1"/>
  <c r="AQ399" i="1"/>
  <c r="AR399" i="1"/>
  <c r="AS399" i="1"/>
  <c r="AT399" i="1"/>
  <c r="X399" i="1"/>
  <c r="Y399" i="1" s="1"/>
  <c r="T399" i="1" s="1"/>
  <c r="V399" i="1" s="1"/>
  <c r="AB399" i="1"/>
  <c r="AO448" i="1"/>
  <c r="AP448" i="1"/>
  <c r="AQ448" i="1"/>
  <c r="AR448" i="1"/>
  <c r="AS448" i="1"/>
  <c r="AT448" i="1"/>
  <c r="X448" i="1"/>
  <c r="Y448" i="1" s="1"/>
  <c r="T448" i="1" s="1"/>
  <c r="V448" i="1" s="1"/>
  <c r="AB448" i="1"/>
  <c r="AO449" i="1"/>
  <c r="AP449" i="1"/>
  <c r="AQ449" i="1"/>
  <c r="AR449" i="1"/>
  <c r="AS449" i="1"/>
  <c r="AT449" i="1"/>
  <c r="X449" i="1"/>
  <c r="Y449" i="1" s="1"/>
  <c r="T449" i="1" s="1"/>
  <c r="V449" i="1" s="1"/>
  <c r="AB449" i="1"/>
  <c r="AO450" i="1"/>
  <c r="AP450" i="1"/>
  <c r="AQ450" i="1"/>
  <c r="AR450" i="1"/>
  <c r="AS450" i="1"/>
  <c r="AT450" i="1"/>
  <c r="X450" i="1"/>
  <c r="Y450" i="1" s="1"/>
  <c r="T450" i="1" s="1"/>
  <c r="V450" i="1" s="1"/>
  <c r="AB450" i="1"/>
  <c r="AO451" i="1"/>
  <c r="AP451" i="1"/>
  <c r="AQ451" i="1"/>
  <c r="AR451" i="1"/>
  <c r="AS451" i="1"/>
  <c r="AT451" i="1"/>
  <c r="X451" i="1"/>
  <c r="Y451" i="1" s="1"/>
  <c r="T451" i="1" s="1"/>
  <c r="V451" i="1" s="1"/>
  <c r="AB451" i="1"/>
  <c r="AO452" i="1"/>
  <c r="AP452" i="1"/>
  <c r="AQ452" i="1"/>
  <c r="AR452" i="1"/>
  <c r="AS452" i="1"/>
  <c r="AT452" i="1"/>
  <c r="X452" i="1"/>
  <c r="Y452" i="1" s="1"/>
  <c r="T452" i="1" s="1"/>
  <c r="V452" i="1" s="1"/>
  <c r="AB452" i="1"/>
  <c r="AO453" i="1"/>
  <c r="AP453" i="1"/>
  <c r="AQ453" i="1"/>
  <c r="AR453" i="1"/>
  <c r="AS453" i="1"/>
  <c r="AT453" i="1"/>
  <c r="X453" i="1"/>
  <c r="Y453" i="1" s="1"/>
  <c r="T453" i="1" s="1"/>
  <c r="V453" i="1" s="1"/>
  <c r="AB453" i="1"/>
  <c r="AO454" i="1"/>
  <c r="AP454" i="1"/>
  <c r="AQ454" i="1"/>
  <c r="AR454" i="1"/>
  <c r="AS454" i="1"/>
  <c r="AT454" i="1"/>
  <c r="X454" i="1"/>
  <c r="Y454" i="1" s="1"/>
  <c r="T454" i="1" s="1"/>
  <c r="V454" i="1" s="1"/>
  <c r="AB454" i="1"/>
  <c r="AO455" i="1"/>
  <c r="AP455" i="1"/>
  <c r="AQ455" i="1"/>
  <c r="AR455" i="1"/>
  <c r="AS455" i="1"/>
  <c r="AT455" i="1"/>
  <c r="X455" i="1"/>
  <c r="Y455" i="1" s="1"/>
  <c r="T455" i="1" s="1"/>
  <c r="V455" i="1" s="1"/>
  <c r="AB455" i="1"/>
  <c r="AO456" i="1"/>
  <c r="AP456" i="1"/>
  <c r="AQ456" i="1"/>
  <c r="AR456" i="1"/>
  <c r="AS456" i="1"/>
  <c r="AT456" i="1"/>
  <c r="X456" i="1"/>
  <c r="Y456" i="1" s="1"/>
  <c r="T456" i="1" s="1"/>
  <c r="V456" i="1" s="1"/>
  <c r="AB456" i="1"/>
  <c r="AO457" i="1"/>
  <c r="AP457" i="1"/>
  <c r="AQ457" i="1"/>
  <c r="AR457" i="1"/>
  <c r="AS457" i="1"/>
  <c r="AT457" i="1"/>
  <c r="X457" i="1"/>
  <c r="Y457" i="1" s="1"/>
  <c r="T457" i="1" s="1"/>
  <c r="V457" i="1" s="1"/>
  <c r="AB457" i="1"/>
  <c r="AO458" i="1"/>
  <c r="AP458" i="1"/>
  <c r="AQ458" i="1"/>
  <c r="AR458" i="1"/>
  <c r="AS458" i="1"/>
  <c r="AT458" i="1"/>
  <c r="X458" i="1"/>
  <c r="Y458" i="1" s="1"/>
  <c r="T458" i="1" s="1"/>
  <c r="V458" i="1" s="1"/>
  <c r="AB458" i="1"/>
  <c r="AO459" i="1"/>
  <c r="AP459" i="1"/>
  <c r="AQ459" i="1"/>
  <c r="AR459" i="1"/>
  <c r="AS459" i="1"/>
  <c r="AT459" i="1"/>
  <c r="X459" i="1"/>
  <c r="Y459" i="1" s="1"/>
  <c r="T459" i="1" s="1"/>
  <c r="V459" i="1" s="1"/>
  <c r="AB459" i="1"/>
  <c r="AO460" i="1"/>
  <c r="AP460" i="1"/>
  <c r="AQ460" i="1"/>
  <c r="AR460" i="1"/>
  <c r="AS460" i="1"/>
  <c r="AT460" i="1"/>
  <c r="X460" i="1"/>
  <c r="Y460" i="1" s="1"/>
  <c r="T460" i="1" s="1"/>
  <c r="V460" i="1" s="1"/>
  <c r="AB460" i="1"/>
  <c r="AO461" i="1"/>
  <c r="AP461" i="1"/>
  <c r="AQ461" i="1"/>
  <c r="AR461" i="1"/>
  <c r="AS461" i="1"/>
  <c r="AT461" i="1"/>
  <c r="X461" i="1"/>
  <c r="Y461" i="1" s="1"/>
  <c r="T461" i="1" s="1"/>
  <c r="V461" i="1" s="1"/>
  <c r="AB461" i="1"/>
  <c r="AO462" i="1"/>
  <c r="AP462" i="1"/>
  <c r="AQ462" i="1"/>
  <c r="AR462" i="1"/>
  <c r="AS462" i="1"/>
  <c r="AT462" i="1"/>
  <c r="X462" i="1"/>
  <c r="Y462" i="1" s="1"/>
  <c r="T462" i="1" s="1"/>
  <c r="V462" i="1" s="1"/>
  <c r="AB462" i="1"/>
  <c r="AO463" i="1"/>
  <c r="AP463" i="1"/>
  <c r="AQ463" i="1"/>
  <c r="AR463" i="1"/>
  <c r="AS463" i="1"/>
  <c r="AT463" i="1"/>
  <c r="X463" i="1"/>
  <c r="Y463" i="1" s="1"/>
  <c r="T463" i="1" s="1"/>
  <c r="V463" i="1" s="1"/>
  <c r="AB463" i="1"/>
  <c r="AO464" i="1"/>
  <c r="AP464" i="1"/>
  <c r="AQ464" i="1"/>
  <c r="AR464" i="1"/>
  <c r="AS464" i="1"/>
  <c r="AT464" i="1"/>
  <c r="X464" i="1"/>
  <c r="Y464" i="1" s="1"/>
  <c r="T464" i="1" s="1"/>
  <c r="V464" i="1" s="1"/>
  <c r="AB464" i="1"/>
  <c r="AO465" i="1"/>
  <c r="AP465" i="1"/>
  <c r="AQ465" i="1"/>
  <c r="AR465" i="1"/>
  <c r="AS465" i="1"/>
  <c r="AT465" i="1"/>
  <c r="X465" i="1"/>
  <c r="Y465" i="1" s="1"/>
  <c r="T465" i="1" s="1"/>
  <c r="V465" i="1" s="1"/>
  <c r="AB465" i="1"/>
  <c r="AO466" i="1"/>
  <c r="AP466" i="1"/>
  <c r="AQ466" i="1"/>
  <c r="AR466" i="1"/>
  <c r="AS466" i="1"/>
  <c r="AT466" i="1"/>
  <c r="X466" i="1"/>
  <c r="Y466" i="1" s="1"/>
  <c r="T466" i="1" s="1"/>
  <c r="V466" i="1" s="1"/>
  <c r="AB466" i="1"/>
  <c r="AO467" i="1"/>
  <c r="AP467" i="1"/>
  <c r="AQ467" i="1"/>
  <c r="AR467" i="1"/>
  <c r="AS467" i="1"/>
  <c r="AT467" i="1"/>
  <c r="X467" i="1"/>
  <c r="Y467" i="1" s="1"/>
  <c r="T467" i="1" s="1"/>
  <c r="V467" i="1" s="1"/>
  <c r="AB467" i="1"/>
  <c r="AO468" i="1"/>
  <c r="AP468" i="1"/>
  <c r="AQ468" i="1"/>
  <c r="AR468" i="1"/>
  <c r="AS468" i="1"/>
  <c r="AT468" i="1"/>
  <c r="X468" i="1"/>
  <c r="Y468" i="1" s="1"/>
  <c r="T468" i="1" s="1"/>
  <c r="V468" i="1" s="1"/>
  <c r="AB468" i="1"/>
  <c r="AO469" i="1"/>
  <c r="AP469" i="1"/>
  <c r="AQ469" i="1"/>
  <c r="AR469" i="1"/>
  <c r="AS469" i="1"/>
  <c r="AT469" i="1"/>
  <c r="X469" i="1"/>
  <c r="Y469" i="1" s="1"/>
  <c r="T469" i="1" s="1"/>
  <c r="V469" i="1" s="1"/>
  <c r="AB469" i="1"/>
  <c r="AO470" i="1"/>
  <c r="AP470" i="1"/>
  <c r="AQ470" i="1"/>
  <c r="AR470" i="1"/>
  <c r="AS470" i="1"/>
  <c r="AT470" i="1"/>
  <c r="X470" i="1"/>
  <c r="Y470" i="1" s="1"/>
  <c r="T470" i="1" s="1"/>
  <c r="V470" i="1" s="1"/>
  <c r="AB470" i="1"/>
  <c r="AO471" i="1"/>
  <c r="AP471" i="1"/>
  <c r="AQ471" i="1"/>
  <c r="AR471" i="1"/>
  <c r="AS471" i="1"/>
  <c r="AT471" i="1"/>
  <c r="X471" i="1"/>
  <c r="Y471" i="1" s="1"/>
  <c r="T471" i="1" s="1"/>
  <c r="V471" i="1" s="1"/>
  <c r="AB471" i="1"/>
  <c r="AO472" i="1"/>
  <c r="AP472" i="1"/>
  <c r="AQ472" i="1"/>
  <c r="AR472" i="1"/>
  <c r="AS472" i="1"/>
  <c r="AT472" i="1"/>
  <c r="X472" i="1"/>
  <c r="Y472" i="1" s="1"/>
  <c r="T472" i="1" s="1"/>
  <c r="V472" i="1" s="1"/>
  <c r="AB472" i="1"/>
  <c r="AO473" i="1"/>
  <c r="AP473" i="1"/>
  <c r="AQ473" i="1"/>
  <c r="AR473" i="1"/>
  <c r="AS473" i="1"/>
  <c r="AT473" i="1"/>
  <c r="X473" i="1"/>
  <c r="Y473" i="1" s="1"/>
  <c r="T473" i="1" s="1"/>
  <c r="V473" i="1" s="1"/>
  <c r="AB473" i="1"/>
  <c r="AO474" i="1"/>
  <c r="AP474" i="1"/>
  <c r="AQ474" i="1"/>
  <c r="AR474" i="1"/>
  <c r="AS474" i="1"/>
  <c r="AT474" i="1"/>
  <c r="X474" i="1"/>
  <c r="Y474" i="1" s="1"/>
  <c r="T474" i="1" s="1"/>
  <c r="V474" i="1" s="1"/>
  <c r="AB474" i="1"/>
  <c r="AO475" i="1"/>
  <c r="AP475" i="1"/>
  <c r="AQ475" i="1"/>
  <c r="AR475" i="1"/>
  <c r="AS475" i="1"/>
  <c r="AT475" i="1"/>
  <c r="X475" i="1"/>
  <c r="Y475" i="1" s="1"/>
  <c r="T475" i="1" s="1"/>
  <c r="V475" i="1" s="1"/>
  <c r="AB475" i="1"/>
  <c r="AO476" i="1"/>
  <c r="AP476" i="1"/>
  <c r="AQ476" i="1"/>
  <c r="AR476" i="1"/>
  <c r="AS476" i="1"/>
  <c r="AT476" i="1"/>
  <c r="X476" i="1"/>
  <c r="Y476" i="1" s="1"/>
  <c r="T476" i="1" s="1"/>
  <c r="V476" i="1" s="1"/>
  <c r="AB476" i="1"/>
  <c r="AO477" i="1"/>
  <c r="AP477" i="1"/>
  <c r="AQ477" i="1"/>
  <c r="AR477" i="1"/>
  <c r="AS477" i="1"/>
  <c r="AT477" i="1"/>
  <c r="X477" i="1"/>
  <c r="Y477" i="1" s="1"/>
  <c r="T477" i="1" s="1"/>
  <c r="V477" i="1" s="1"/>
  <c r="AB477" i="1"/>
  <c r="AO478" i="1"/>
  <c r="AP478" i="1"/>
  <c r="AQ478" i="1"/>
  <c r="AR478" i="1"/>
  <c r="AS478" i="1"/>
  <c r="AT478" i="1"/>
  <c r="X478" i="1"/>
  <c r="Y478" i="1" s="1"/>
  <c r="T478" i="1" s="1"/>
  <c r="V478" i="1" s="1"/>
  <c r="AB478" i="1"/>
  <c r="AO479" i="1"/>
  <c r="AP479" i="1"/>
  <c r="AQ479" i="1"/>
  <c r="AR479" i="1"/>
  <c r="AS479" i="1"/>
  <c r="AT479" i="1"/>
  <c r="X479" i="1"/>
  <c r="Y479" i="1" s="1"/>
  <c r="T479" i="1" s="1"/>
  <c r="V479" i="1" s="1"/>
  <c r="AB479" i="1"/>
  <c r="AO480" i="1"/>
  <c r="AP480" i="1"/>
  <c r="AQ480" i="1"/>
  <c r="AR480" i="1"/>
  <c r="AS480" i="1"/>
  <c r="AT480" i="1"/>
  <c r="X480" i="1"/>
  <c r="Y480" i="1" s="1"/>
  <c r="T480" i="1" s="1"/>
  <c r="V480" i="1" s="1"/>
  <c r="AB480" i="1"/>
  <c r="AO481" i="1"/>
  <c r="AP481" i="1"/>
  <c r="AQ481" i="1"/>
  <c r="AR481" i="1"/>
  <c r="AS481" i="1"/>
  <c r="AT481" i="1"/>
  <c r="X481" i="1"/>
  <c r="Y481" i="1" s="1"/>
  <c r="T481" i="1" s="1"/>
  <c r="V481" i="1" s="1"/>
  <c r="AB481" i="1"/>
  <c r="AO482" i="1"/>
  <c r="AP482" i="1"/>
  <c r="AQ482" i="1"/>
  <c r="AR482" i="1"/>
  <c r="AS482" i="1"/>
  <c r="AT482" i="1"/>
  <c r="X482" i="1"/>
  <c r="Y482" i="1" s="1"/>
  <c r="T482" i="1" s="1"/>
  <c r="V482" i="1" s="1"/>
  <c r="AB482" i="1"/>
  <c r="AO483" i="1"/>
  <c r="AP483" i="1"/>
  <c r="AQ483" i="1"/>
  <c r="AR483" i="1"/>
  <c r="AS483" i="1"/>
  <c r="AT483" i="1"/>
  <c r="X483" i="1"/>
  <c r="Y483" i="1" s="1"/>
  <c r="T483" i="1" s="1"/>
  <c r="V483" i="1" s="1"/>
  <c r="AB483" i="1"/>
  <c r="B2" i="1"/>
  <c r="L1" i="1"/>
  <c r="J3" i="4"/>
  <c r="B3" i="4" s="1"/>
  <c r="P492" i="1"/>
  <c r="Q492" i="1"/>
  <c r="R492" i="1"/>
  <c r="S492" i="1"/>
  <c r="I2" i="1"/>
  <c r="AU475" i="1" l="1"/>
  <c r="AU391" i="1"/>
  <c r="AU432" i="1"/>
  <c r="AU423" i="1"/>
  <c r="AU420" i="1"/>
  <c r="AU417" i="1"/>
  <c r="AU405" i="1"/>
  <c r="AU385" i="1"/>
  <c r="AU382" i="1"/>
  <c r="AU379" i="1"/>
  <c r="AU376" i="1"/>
  <c r="AU373" i="1"/>
  <c r="AU370" i="1"/>
  <c r="AU367" i="1"/>
  <c r="AU364" i="1"/>
  <c r="AU361" i="1"/>
  <c r="AU358" i="1"/>
  <c r="AU355" i="1"/>
  <c r="AU352" i="1"/>
  <c r="AU349" i="1"/>
  <c r="AU346" i="1"/>
  <c r="AU343" i="1"/>
  <c r="AU340" i="1"/>
  <c r="AU337" i="1"/>
  <c r="AU334" i="1"/>
  <c r="AU331" i="1"/>
  <c r="AU328" i="1"/>
  <c r="AU325" i="1"/>
  <c r="AU322" i="1"/>
  <c r="AU319" i="1"/>
  <c r="AU316" i="1"/>
  <c r="AU313" i="1"/>
  <c r="AU310" i="1"/>
  <c r="AU307" i="1"/>
  <c r="AU304" i="1"/>
  <c r="AU301" i="1"/>
  <c r="AU272" i="1"/>
  <c r="AU270" i="1"/>
  <c r="AU267" i="1"/>
  <c r="AU265" i="1"/>
  <c r="AU260" i="1"/>
  <c r="AU256" i="1"/>
  <c r="AU253" i="1"/>
  <c r="AU250" i="1"/>
  <c r="AU247" i="1"/>
  <c r="AU244" i="1"/>
  <c r="AU241" i="1"/>
  <c r="AU238" i="1"/>
  <c r="AU235" i="1"/>
  <c r="AU232" i="1"/>
  <c r="AU161" i="1"/>
  <c r="AU141" i="1"/>
  <c r="AU129" i="1"/>
  <c r="AU82" i="1"/>
  <c r="AU70" i="1"/>
  <c r="AU58" i="1"/>
  <c r="AU46" i="1"/>
  <c r="AU34" i="1"/>
  <c r="AU108" i="1"/>
  <c r="AU96" i="1"/>
  <c r="AU27" i="1"/>
  <c r="AU414" i="1"/>
  <c r="AU478" i="1"/>
  <c r="AU466" i="1"/>
  <c r="AU394" i="1"/>
  <c r="AU426" i="1"/>
  <c r="AU463" i="1"/>
  <c r="AU451" i="1"/>
  <c r="AU397" i="1"/>
  <c r="AU444" i="1"/>
  <c r="AU388" i="1"/>
  <c r="AU472" i="1"/>
  <c r="AU448" i="1"/>
  <c r="AU441" i="1"/>
  <c r="AU429" i="1"/>
  <c r="AU411" i="1"/>
  <c r="AU457" i="1"/>
  <c r="AU447" i="1"/>
  <c r="AU402" i="1"/>
  <c r="AU454" i="1"/>
  <c r="AU408" i="1"/>
  <c r="AU481" i="1"/>
  <c r="AU469" i="1"/>
  <c r="AU435" i="1"/>
  <c r="AU460" i="1"/>
  <c r="AU438" i="1"/>
  <c r="AU229" i="1"/>
  <c r="AU226" i="1"/>
  <c r="AU223" i="1"/>
  <c r="AU220" i="1"/>
  <c r="AU217" i="1"/>
  <c r="AU214" i="1"/>
  <c r="AU211" i="1"/>
  <c r="AU208" i="1"/>
  <c r="AU205" i="1"/>
  <c r="AU202" i="1"/>
  <c r="AU199" i="1"/>
  <c r="AU196" i="1"/>
  <c r="AU193" i="1"/>
  <c r="AU175" i="1"/>
  <c r="AU190" i="1"/>
  <c r="AU187" i="1"/>
  <c r="AU184" i="1"/>
  <c r="AU181" i="1"/>
  <c r="AU178" i="1"/>
  <c r="AU172" i="1"/>
  <c r="AU169" i="1"/>
  <c r="AU166" i="1"/>
  <c r="AU148" i="1"/>
  <c r="AU151" i="1"/>
  <c r="AU479" i="1"/>
  <c r="AU473" i="1"/>
  <c r="AU470" i="1"/>
  <c r="AU464" i="1"/>
  <c r="AU458" i="1"/>
  <c r="AU452" i="1"/>
  <c r="AU398" i="1"/>
  <c r="AU395" i="1"/>
  <c r="AU445" i="1"/>
  <c r="AU439" i="1"/>
  <c r="AU433" i="1"/>
  <c r="AU430" i="1"/>
  <c r="AU424" i="1"/>
  <c r="AU421" i="1"/>
  <c r="AU415" i="1"/>
  <c r="AU409" i="1"/>
  <c r="AU403" i="1"/>
  <c r="AU386" i="1"/>
  <c r="AU380" i="1"/>
  <c r="AU374" i="1"/>
  <c r="AU368" i="1"/>
  <c r="AU362" i="1"/>
  <c r="AU356" i="1"/>
  <c r="AU482" i="1"/>
  <c r="AU476" i="1"/>
  <c r="AU467" i="1"/>
  <c r="AU461" i="1"/>
  <c r="AU455" i="1"/>
  <c r="AU449" i="1"/>
  <c r="AU392" i="1"/>
  <c r="AU389" i="1"/>
  <c r="AU442" i="1"/>
  <c r="AU436" i="1"/>
  <c r="AU427" i="1"/>
  <c r="AU418" i="1"/>
  <c r="AU412" i="1"/>
  <c r="AU406" i="1"/>
  <c r="AU400" i="1"/>
  <c r="AU383" i="1"/>
  <c r="AU377" i="1"/>
  <c r="AU371" i="1"/>
  <c r="AU365" i="1"/>
  <c r="AU359" i="1"/>
  <c r="AU480" i="1"/>
  <c r="AU471" i="1"/>
  <c r="AU468" i="1"/>
  <c r="AU459" i="1"/>
  <c r="AU456" i="1"/>
  <c r="AU399" i="1"/>
  <c r="AU393" i="1"/>
  <c r="AU443" i="1"/>
  <c r="AU431" i="1"/>
  <c r="AU483" i="1"/>
  <c r="AU477" i="1"/>
  <c r="AU474" i="1"/>
  <c r="AU465" i="1"/>
  <c r="AU462" i="1"/>
  <c r="AU453" i="1"/>
  <c r="AU450" i="1"/>
  <c r="AU396" i="1"/>
  <c r="AU390" i="1"/>
  <c r="AU446" i="1"/>
  <c r="AU440" i="1"/>
  <c r="AU437" i="1"/>
  <c r="AU434" i="1"/>
  <c r="AU156" i="1"/>
  <c r="AU120" i="1"/>
  <c r="AU77" i="1"/>
  <c r="AU65" i="1"/>
  <c r="AU53" i="1"/>
  <c r="AU41" i="1"/>
  <c r="AU29" i="1"/>
  <c r="AU103" i="1"/>
  <c r="AU91" i="1"/>
  <c r="AU22" i="1"/>
  <c r="AU10" i="1"/>
  <c r="AU135" i="1"/>
  <c r="AU146" i="1"/>
  <c r="AU154" i="1"/>
  <c r="AU118" i="1"/>
  <c r="AU75" i="1"/>
  <c r="AU63" i="1"/>
  <c r="AU51" i="1"/>
  <c r="AU39" i="1"/>
  <c r="AU115" i="1"/>
  <c r="AU101" i="1"/>
  <c r="AU89" i="1"/>
  <c r="AU20" i="1"/>
  <c r="AU134" i="1"/>
  <c r="AU159" i="1"/>
  <c r="AU123" i="1"/>
  <c r="AU80" i="1"/>
  <c r="AU68" i="1"/>
  <c r="AU56" i="1"/>
  <c r="AU44" i="1"/>
  <c r="AU32" i="1"/>
  <c r="AU106" i="1"/>
  <c r="AU94" i="1"/>
  <c r="AU25" i="1"/>
  <c r="AU13" i="1"/>
  <c r="AU6" i="1"/>
  <c r="AU125" i="1"/>
  <c r="AU353" i="1"/>
  <c r="AU350" i="1"/>
  <c r="AU347" i="1"/>
  <c r="AU344" i="1"/>
  <c r="AU341" i="1"/>
  <c r="AU338" i="1"/>
  <c r="AU335" i="1"/>
  <c r="AU332" i="1"/>
  <c r="AU329" i="1"/>
  <c r="AU326" i="1"/>
  <c r="AU323" i="1"/>
  <c r="AU320" i="1"/>
  <c r="AU317" i="1"/>
  <c r="AU314" i="1"/>
  <c r="AU311" i="1"/>
  <c r="AU308" i="1"/>
  <c r="AU305" i="1"/>
  <c r="AU302" i="1"/>
  <c r="AU299" i="1"/>
  <c r="AU296" i="1"/>
  <c r="AU293" i="1"/>
  <c r="AU290" i="1"/>
  <c r="AU287" i="1"/>
  <c r="AU284" i="1"/>
  <c r="AU281" i="1"/>
  <c r="AU278" i="1"/>
  <c r="AU275" i="1"/>
  <c r="AU263" i="1"/>
  <c r="AU271" i="1"/>
  <c r="AU268" i="1"/>
  <c r="AU261" i="1"/>
  <c r="AU259" i="1"/>
  <c r="AU257" i="1"/>
  <c r="AU254" i="1"/>
  <c r="AU251" i="1"/>
  <c r="AU248" i="1"/>
  <c r="AU245" i="1"/>
  <c r="AU242" i="1"/>
  <c r="AU239" i="1"/>
  <c r="AU236" i="1"/>
  <c r="AU233" i="1"/>
  <c r="AU230" i="1"/>
  <c r="AU227" i="1"/>
  <c r="AU224" i="1"/>
  <c r="AU221" i="1"/>
  <c r="AU218" i="1"/>
  <c r="AU215" i="1"/>
  <c r="AU212" i="1"/>
  <c r="AU209" i="1"/>
  <c r="AU206" i="1"/>
  <c r="AU203" i="1"/>
  <c r="AU200" i="1"/>
  <c r="AU197" i="1"/>
  <c r="AU194" i="1"/>
  <c r="AU191" i="1"/>
  <c r="AU173" i="1"/>
  <c r="AU188" i="1"/>
  <c r="AU185" i="1"/>
  <c r="AU182" i="1"/>
  <c r="AU179" i="1"/>
  <c r="AU176" i="1"/>
  <c r="AU170" i="1"/>
  <c r="AU167" i="1"/>
  <c r="AU164" i="1"/>
  <c r="AU144" i="1"/>
  <c r="AU132" i="1"/>
  <c r="AU85" i="1"/>
  <c r="AU73" i="1"/>
  <c r="AU61" i="1"/>
  <c r="AU49" i="1"/>
  <c r="AU37" i="1"/>
  <c r="AU113" i="1"/>
  <c r="AU99" i="1"/>
  <c r="AU87" i="1"/>
  <c r="AU18" i="1"/>
  <c r="AU153" i="1"/>
  <c r="AU149" i="1"/>
  <c r="AU157" i="1"/>
  <c r="AU121" i="1"/>
  <c r="AU78" i="1"/>
  <c r="AU66" i="1"/>
  <c r="AU42" i="1"/>
  <c r="AU30" i="1"/>
  <c r="AU104" i="1"/>
  <c r="AU92" i="1"/>
  <c r="AU23" i="1"/>
  <c r="AU11" i="1"/>
  <c r="AU124" i="1"/>
  <c r="AU162" i="1"/>
  <c r="AU142" i="1"/>
  <c r="AU130" i="1"/>
  <c r="AU83" i="1"/>
  <c r="AU71" i="1"/>
  <c r="AU54" i="1"/>
  <c r="AU47" i="1"/>
  <c r="AU35" i="1"/>
  <c r="AU110" i="1"/>
  <c r="AU97" i="1"/>
  <c r="AU28" i="1"/>
  <c r="AU16" i="1"/>
  <c r="AU139" i="1"/>
  <c r="AU147" i="1"/>
  <c r="AU155" i="1"/>
  <c r="AU119" i="1"/>
  <c r="AU76" i="1"/>
  <c r="AU64" i="1"/>
  <c r="AU59" i="1"/>
  <c r="AU52" i="1"/>
  <c r="AU40" i="1"/>
  <c r="AU116" i="1"/>
  <c r="AU102" i="1"/>
  <c r="AU90" i="1"/>
  <c r="AU21" i="1"/>
  <c r="AU9" i="1"/>
  <c r="AU138" i="1"/>
  <c r="AU428" i="1"/>
  <c r="AU419" i="1"/>
  <c r="AU416" i="1"/>
  <c r="AU407" i="1"/>
  <c r="AU404" i="1"/>
  <c r="AU384" i="1"/>
  <c r="AU378" i="1"/>
  <c r="AU372" i="1"/>
  <c r="AU360" i="1"/>
  <c r="AU351" i="1"/>
  <c r="AU348" i="1"/>
  <c r="AU345" i="1"/>
  <c r="AU342" i="1"/>
  <c r="AU339" i="1"/>
  <c r="AU336" i="1"/>
  <c r="AU333" i="1"/>
  <c r="AU330" i="1"/>
  <c r="AU327" i="1"/>
  <c r="AU324" i="1"/>
  <c r="AU321" i="1"/>
  <c r="AU318" i="1"/>
  <c r="AU315" i="1"/>
  <c r="AU312" i="1"/>
  <c r="AU309" i="1"/>
  <c r="AU306" i="1"/>
  <c r="AU303" i="1"/>
  <c r="AU300" i="1"/>
  <c r="AU297" i="1"/>
  <c r="AU294" i="1"/>
  <c r="AU291" i="1"/>
  <c r="AU288" i="1"/>
  <c r="AU285" i="1"/>
  <c r="AU282" i="1"/>
  <c r="AU279" i="1"/>
  <c r="AU276" i="1"/>
  <c r="AU273" i="1"/>
  <c r="AU262" i="1"/>
  <c r="AU269" i="1"/>
  <c r="AU266" i="1"/>
  <c r="AU264" i="1"/>
  <c r="AU258" i="1"/>
  <c r="AU255" i="1"/>
  <c r="AU252" i="1"/>
  <c r="AU249" i="1"/>
  <c r="AU246" i="1"/>
  <c r="AU243" i="1"/>
  <c r="AU240" i="1"/>
  <c r="AU237" i="1"/>
  <c r="AU234" i="1"/>
  <c r="AU231" i="1"/>
  <c r="AU228" i="1"/>
  <c r="AU225" i="1"/>
  <c r="AU222" i="1"/>
  <c r="AU219" i="1"/>
  <c r="AU216" i="1"/>
  <c r="AU213" i="1"/>
  <c r="AU210" i="1"/>
  <c r="AU207" i="1"/>
  <c r="AU204" i="1"/>
  <c r="AU201" i="1"/>
  <c r="AU198" i="1"/>
  <c r="AU195" i="1"/>
  <c r="AU192" i="1"/>
  <c r="AU174" i="1"/>
  <c r="AU189" i="1"/>
  <c r="AU186" i="1"/>
  <c r="AU183" i="1"/>
  <c r="AU180" i="1"/>
  <c r="AU177" i="1"/>
  <c r="AU171" i="1"/>
  <c r="AU168" i="1"/>
  <c r="AU152" i="1"/>
  <c r="AU160" i="1"/>
  <c r="AU128" i="1"/>
  <c r="AU81" i="1"/>
  <c r="AU69" i="1"/>
  <c r="AU57" i="1"/>
  <c r="AU45" i="1"/>
  <c r="AU33" i="1"/>
  <c r="AU107" i="1"/>
  <c r="AU95" i="1"/>
  <c r="AU26" i="1"/>
  <c r="AU14" i="1"/>
  <c r="AU7" i="1"/>
  <c r="AU126" i="1"/>
  <c r="AU425" i="1"/>
  <c r="AU422" i="1"/>
  <c r="AU413" i="1"/>
  <c r="AU410" i="1"/>
  <c r="AU401" i="1"/>
  <c r="AU387" i="1"/>
  <c r="AU381" i="1"/>
  <c r="AU375" i="1"/>
  <c r="AU369" i="1"/>
  <c r="AU366" i="1"/>
  <c r="AU363" i="1"/>
  <c r="AU357" i="1"/>
  <c r="AU354" i="1"/>
  <c r="AU165" i="1"/>
  <c r="AU145" i="1"/>
  <c r="AU133" i="1"/>
  <c r="AU117" i="1"/>
  <c r="AU74" i="1"/>
  <c r="AU62" i="1"/>
  <c r="AU50" i="1"/>
  <c r="AU38" i="1"/>
  <c r="AU114" i="1"/>
  <c r="AU100" i="1"/>
  <c r="AU88" i="1"/>
  <c r="AU19" i="1"/>
  <c r="AU137" i="1"/>
  <c r="AU150" i="1"/>
  <c r="AU158" i="1"/>
  <c r="AU122" i="1"/>
  <c r="AU79" i="1"/>
  <c r="AU67" i="1"/>
  <c r="AU43" i="1"/>
  <c r="AU31" i="1"/>
  <c r="AU105" i="1"/>
  <c r="AU93" i="1"/>
  <c r="AU24" i="1"/>
  <c r="AU12" i="1"/>
  <c r="AU8" i="1"/>
  <c r="AU136" i="1"/>
  <c r="T16" i="1"/>
  <c r="V16" i="1" s="1"/>
  <c r="T14" i="1"/>
  <c r="V14" i="1" s="1"/>
  <c r="T9" i="1"/>
  <c r="V9" i="1" s="1"/>
  <c r="T10" i="1"/>
  <c r="V10" i="1" s="1"/>
  <c r="T11" i="1"/>
  <c r="V11" i="1" s="1"/>
  <c r="T13" i="1"/>
  <c r="V13" i="1" s="1"/>
  <c r="T6" i="1"/>
  <c r="V6" i="1" s="1"/>
  <c r="T12" i="1"/>
  <c r="V12" i="1" s="1"/>
  <c r="T7" i="1"/>
  <c r="V7" i="1" s="1"/>
  <c r="T15" i="1"/>
  <c r="V15" i="1" s="1"/>
  <c r="T8" i="1"/>
  <c r="V8" i="1" s="1"/>
  <c r="AU5" i="1"/>
  <c r="AB492" i="1"/>
  <c r="AA467" i="1"/>
  <c r="AV467" i="1" s="1"/>
  <c r="AA293" i="1"/>
  <c r="AV293" i="1" s="1"/>
  <c r="AA76" i="1"/>
  <c r="AV76" i="1" s="1"/>
  <c r="AA52" i="1"/>
  <c r="AV52" i="1" s="1"/>
  <c r="AA44" i="1"/>
  <c r="AA36" i="1"/>
  <c r="AV36" i="1" s="1"/>
  <c r="AA106" i="1"/>
  <c r="AA98" i="1"/>
  <c r="AV98" i="1" s="1"/>
  <c r="AA94" i="1"/>
  <c r="AV94" i="1" s="1"/>
  <c r="AA90" i="1"/>
  <c r="AV90" i="1" s="1"/>
  <c r="AA300" i="1"/>
  <c r="AV300" i="1" s="1"/>
  <c r="AA24" i="1"/>
  <c r="AA385" i="1"/>
  <c r="AA273" i="1"/>
  <c r="AV273" i="1" s="1"/>
  <c r="AA454" i="1"/>
  <c r="AV454" i="1" s="1"/>
  <c r="AA407" i="1"/>
  <c r="AV407" i="1" s="1"/>
  <c r="AA406" i="1"/>
  <c r="AV406" i="1" s="1"/>
  <c r="AA401" i="1"/>
  <c r="AV401" i="1" s="1"/>
  <c r="AA218" i="1"/>
  <c r="AA117" i="1"/>
  <c r="AA483" i="1"/>
  <c r="AV483" i="1" s="1"/>
  <c r="AA476" i="1"/>
  <c r="AV476" i="1" s="1"/>
  <c r="AA389" i="1"/>
  <c r="AV389" i="1" s="1"/>
  <c r="AA234" i="1"/>
  <c r="AV234" i="1" s="1"/>
  <c r="AA226" i="1"/>
  <c r="AV226" i="1" s="1"/>
  <c r="AA210" i="1"/>
  <c r="AV210" i="1" s="1"/>
  <c r="AA126" i="1"/>
  <c r="AA124" i="1"/>
  <c r="AV124" i="1" s="1"/>
  <c r="AA419" i="1"/>
  <c r="AA373" i="1"/>
  <c r="AV373" i="1" s="1"/>
  <c r="AA342" i="1"/>
  <c r="AA337" i="1"/>
  <c r="AV337" i="1" s="1"/>
  <c r="AA329" i="1"/>
  <c r="AV329" i="1" s="1"/>
  <c r="AA247" i="1"/>
  <c r="AA400" i="1"/>
  <c r="AV400" i="1" s="1"/>
  <c r="AA381" i="1"/>
  <c r="AV381" i="1" s="1"/>
  <c r="AA313" i="1"/>
  <c r="AV313" i="1" s="1"/>
  <c r="AA55" i="1"/>
  <c r="AV55" i="1" s="1"/>
  <c r="AA437" i="1"/>
  <c r="AA434" i="1"/>
  <c r="AV434" i="1" s="1"/>
  <c r="AA357" i="1"/>
  <c r="AV357" i="1" s="1"/>
  <c r="AA349" i="1"/>
  <c r="AA267" i="1"/>
  <c r="AV267" i="1" s="1"/>
  <c r="AA265" i="1"/>
  <c r="AV265" i="1" s="1"/>
  <c r="AA249" i="1"/>
  <c r="AV249" i="1" s="1"/>
  <c r="AA241" i="1"/>
  <c r="AV241" i="1" s="1"/>
  <c r="AA190" i="1"/>
  <c r="AV190" i="1" s="1"/>
  <c r="AA68" i="1"/>
  <c r="AA362" i="1"/>
  <c r="AA269" i="1"/>
  <c r="AV269" i="1" s="1"/>
  <c r="AA214" i="1"/>
  <c r="AA20" i="1"/>
  <c r="AA135" i="1"/>
  <c r="AA461" i="1"/>
  <c r="AV461" i="1" s="1"/>
  <c r="AA449" i="1"/>
  <c r="AA235" i="1"/>
  <c r="AV235" i="1" s="1"/>
  <c r="AA219" i="1"/>
  <c r="AV219" i="1" s="1"/>
  <c r="AA171" i="1"/>
  <c r="AV171" i="1" s="1"/>
  <c r="AA72" i="1"/>
  <c r="AV72" i="1" s="1"/>
  <c r="AA116" i="1"/>
  <c r="AV116" i="1" s="1"/>
  <c r="AA475" i="1"/>
  <c r="AV475" i="1" s="1"/>
  <c r="AA424" i="1"/>
  <c r="AV424" i="1" s="1"/>
  <c r="AA416" i="1"/>
  <c r="AV416" i="1" s="1"/>
  <c r="AA482" i="1"/>
  <c r="AV482" i="1" s="1"/>
  <c r="AA474" i="1"/>
  <c r="AV474" i="1" s="1"/>
  <c r="AA479" i="1"/>
  <c r="AA471" i="1"/>
  <c r="AA466" i="1"/>
  <c r="AV466" i="1" s="1"/>
  <c r="AA398" i="1"/>
  <c r="AV398" i="1" s="1"/>
  <c r="AA393" i="1"/>
  <c r="AA429" i="1"/>
  <c r="AA411" i="1"/>
  <c r="AA387" i="1"/>
  <c r="AV387" i="1" s="1"/>
  <c r="AA382" i="1"/>
  <c r="AV382" i="1" s="1"/>
  <c r="AA377" i="1"/>
  <c r="AA354" i="1"/>
  <c r="AA310" i="1"/>
  <c r="AA303" i="1"/>
  <c r="AA292" i="1"/>
  <c r="AV292" i="1" s="1"/>
  <c r="AA290" i="1"/>
  <c r="AV290" i="1" s="1"/>
  <c r="AA285" i="1"/>
  <c r="AA263" i="1"/>
  <c r="AV263" i="1" s="1"/>
  <c r="AA260" i="1"/>
  <c r="AV260" i="1" s="1"/>
  <c r="AA254" i="1"/>
  <c r="AA244" i="1"/>
  <c r="AV244" i="1" s="1"/>
  <c r="AA239" i="1"/>
  <c r="AA229" i="1"/>
  <c r="AA211" i="1"/>
  <c r="AV211" i="1" s="1"/>
  <c r="AA206" i="1"/>
  <c r="AA202" i="1"/>
  <c r="AA194" i="1"/>
  <c r="AA141" i="1"/>
  <c r="AV141" i="1" s="1"/>
  <c r="AA451" i="1"/>
  <c r="AV451" i="1" s="1"/>
  <c r="AA396" i="1"/>
  <c r="AV396" i="1" s="1"/>
  <c r="AA390" i="1"/>
  <c r="AV390" i="1" s="1"/>
  <c r="AA446" i="1"/>
  <c r="AV446" i="1" s="1"/>
  <c r="AA444" i="1"/>
  <c r="AA421" i="1"/>
  <c r="AA418" i="1"/>
  <c r="AV418" i="1" s="1"/>
  <c r="AA403" i="1"/>
  <c r="AA380" i="1"/>
  <c r="AV380" i="1" s="1"/>
  <c r="AA379" i="1"/>
  <c r="AV379" i="1" s="1"/>
  <c r="AA374" i="1"/>
  <c r="AV374" i="1" s="1"/>
  <c r="AA369" i="1"/>
  <c r="AA345" i="1"/>
  <c r="AV345" i="1" s="1"/>
  <c r="AA324" i="1"/>
  <c r="AA295" i="1"/>
  <c r="AA284" i="1"/>
  <c r="AV284" i="1" s="1"/>
  <c r="AA282" i="1"/>
  <c r="AV282" i="1" s="1"/>
  <c r="AA277" i="1"/>
  <c r="AV277" i="1" s="1"/>
  <c r="AA266" i="1"/>
  <c r="AV266" i="1" s="1"/>
  <c r="AA251" i="1"/>
  <c r="AV251" i="1" s="1"/>
  <c r="AA246" i="1"/>
  <c r="AA236" i="1"/>
  <c r="AV236" i="1" s="1"/>
  <c r="AA221" i="1"/>
  <c r="AA175" i="1"/>
  <c r="AA188" i="1"/>
  <c r="AA183" i="1"/>
  <c r="AV183" i="1" s="1"/>
  <c r="AA59" i="1"/>
  <c r="AV59" i="1" s="1"/>
  <c r="AA40" i="1"/>
  <c r="AV40" i="1" s="1"/>
  <c r="AA134" i="1"/>
  <c r="AA468" i="1"/>
  <c r="AV468" i="1" s="1"/>
  <c r="AA463" i="1"/>
  <c r="AA458" i="1"/>
  <c r="AA448" i="1"/>
  <c r="AA395" i="1"/>
  <c r="AV395" i="1" s="1"/>
  <c r="AA447" i="1"/>
  <c r="AV447" i="1" s="1"/>
  <c r="AA441" i="1"/>
  <c r="AA436" i="1"/>
  <c r="AA413" i="1"/>
  <c r="AV413" i="1" s="1"/>
  <c r="AA410" i="1"/>
  <c r="AV410" i="1" s="1"/>
  <c r="AA384" i="1"/>
  <c r="AA372" i="1"/>
  <c r="AV372" i="1" s="1"/>
  <c r="AA371" i="1"/>
  <c r="AV371" i="1" s="1"/>
  <c r="AA366" i="1"/>
  <c r="AV366" i="1" s="1"/>
  <c r="AA346" i="1"/>
  <c r="AA331" i="1"/>
  <c r="AV331" i="1" s="1"/>
  <c r="AA322" i="1"/>
  <c r="AV322" i="1" s="1"/>
  <c r="AA317" i="1"/>
  <c r="AA307" i="1"/>
  <c r="AV307" i="1" s="1"/>
  <c r="AA302" i="1"/>
  <c r="AA287" i="1"/>
  <c r="AA276" i="1"/>
  <c r="AV276" i="1" s="1"/>
  <c r="AA274" i="1"/>
  <c r="AV274" i="1" s="1"/>
  <c r="AA271" i="1"/>
  <c r="AA256" i="1"/>
  <c r="AV256" i="1" s="1"/>
  <c r="AA243" i="1"/>
  <c r="AV243" i="1" s="1"/>
  <c r="AA238" i="1"/>
  <c r="AA228" i="1"/>
  <c r="AV228" i="1" s="1"/>
  <c r="AA213" i="1"/>
  <c r="AV213" i="1" s="1"/>
  <c r="AA200" i="1"/>
  <c r="AA192" i="1"/>
  <c r="AA163" i="1"/>
  <c r="AA121" i="1"/>
  <c r="AA32" i="1"/>
  <c r="AA478" i="1"/>
  <c r="AA460" i="1"/>
  <c r="AV460" i="1" s="1"/>
  <c r="AA455" i="1"/>
  <c r="AV455" i="1" s="1"/>
  <c r="AA450" i="1"/>
  <c r="AA392" i="1"/>
  <c r="AA439" i="1"/>
  <c r="AV439" i="1" s="1"/>
  <c r="AA433" i="1"/>
  <c r="AV433" i="1" s="1"/>
  <c r="AA428" i="1"/>
  <c r="AA405" i="1"/>
  <c r="AA402" i="1"/>
  <c r="AV402" i="1" s="1"/>
  <c r="AA376" i="1"/>
  <c r="AA364" i="1"/>
  <c r="AV364" i="1" s="1"/>
  <c r="AA358" i="1"/>
  <c r="AA348" i="1"/>
  <c r="AV348" i="1" s="1"/>
  <c r="AA339" i="1"/>
  <c r="AV339" i="1" s="1"/>
  <c r="AA316" i="1"/>
  <c r="AV316" i="1" s="1"/>
  <c r="AA314" i="1"/>
  <c r="AV314" i="1" s="1"/>
  <c r="AA299" i="1"/>
  <c r="AV299" i="1" s="1"/>
  <c r="AA294" i="1"/>
  <c r="AA279" i="1"/>
  <c r="AA268" i="1"/>
  <c r="AV268" i="1" s="1"/>
  <c r="AA264" i="1"/>
  <c r="AA248" i="1"/>
  <c r="AV248" i="1" s="1"/>
  <c r="AA220" i="1"/>
  <c r="AV220" i="1" s="1"/>
  <c r="AA205" i="1"/>
  <c r="AV205" i="1" s="1"/>
  <c r="AA195" i="1"/>
  <c r="AV195" i="1" s="1"/>
  <c r="AA172" i="1"/>
  <c r="AV172" i="1" s="1"/>
  <c r="AA167" i="1"/>
  <c r="AA82" i="1"/>
  <c r="AA480" i="1"/>
  <c r="AV480" i="1" s="1"/>
  <c r="AA470" i="1"/>
  <c r="AA399" i="1"/>
  <c r="AV399" i="1" s="1"/>
  <c r="AA394" i="1"/>
  <c r="AA443" i="1"/>
  <c r="AA438" i="1"/>
  <c r="AV438" i="1" s="1"/>
  <c r="AA431" i="1"/>
  <c r="AV431" i="1" s="1"/>
  <c r="AA425" i="1"/>
  <c r="AV425" i="1" s="1"/>
  <c r="AA420" i="1"/>
  <c r="AA386" i="1"/>
  <c r="AA383" i="1"/>
  <c r="AV383" i="1" s="1"/>
  <c r="AA368" i="1"/>
  <c r="AA363" i="1"/>
  <c r="AV363" i="1" s="1"/>
  <c r="AA361" i="1"/>
  <c r="AV361" i="1" s="1"/>
  <c r="AA356" i="1"/>
  <c r="AV356" i="1" s="1"/>
  <c r="AA350" i="1"/>
  <c r="AA338" i="1"/>
  <c r="AV338" i="1" s="1"/>
  <c r="AA326" i="1"/>
  <c r="AA319" i="1"/>
  <c r="AA304" i="1"/>
  <c r="AV304" i="1" s="1"/>
  <c r="AA291" i="1"/>
  <c r="AV291" i="1" s="1"/>
  <c r="AA286" i="1"/>
  <c r="AA272" i="1"/>
  <c r="AA258" i="1"/>
  <c r="AV258" i="1" s="1"/>
  <c r="AA253" i="1"/>
  <c r="AA212" i="1"/>
  <c r="AV212" i="1" s="1"/>
  <c r="AA203" i="1"/>
  <c r="AV203" i="1" s="1"/>
  <c r="AA181" i="1"/>
  <c r="AA143" i="1"/>
  <c r="AV143" i="1" s="1"/>
  <c r="AA159" i="1"/>
  <c r="AA111" i="1"/>
  <c r="AA481" i="1"/>
  <c r="AV481" i="1" s="1"/>
  <c r="AA477" i="1"/>
  <c r="AA462" i="1"/>
  <c r="AA391" i="1"/>
  <c r="AV391" i="1" s="1"/>
  <c r="AA445" i="1"/>
  <c r="AA435" i="1"/>
  <c r="AA430" i="1"/>
  <c r="AA423" i="1"/>
  <c r="AV423" i="1" s="1"/>
  <c r="AA422" i="1"/>
  <c r="AV422" i="1" s="1"/>
  <c r="AA417" i="1"/>
  <c r="AV417" i="1" s="1"/>
  <c r="AA412" i="1"/>
  <c r="AA378" i="1"/>
  <c r="AA375" i="1"/>
  <c r="AV375" i="1" s="1"/>
  <c r="AA355" i="1"/>
  <c r="AV355" i="1" s="1"/>
  <c r="AA353" i="1"/>
  <c r="AV353" i="1" s="1"/>
  <c r="AA333" i="1"/>
  <c r="AA328" i="1"/>
  <c r="AA323" i="1"/>
  <c r="AV323" i="1" s="1"/>
  <c r="AA296" i="1"/>
  <c r="AV296" i="1" s="1"/>
  <c r="AA283" i="1"/>
  <c r="AV283" i="1" s="1"/>
  <c r="AA278" i="1"/>
  <c r="AA270" i="1"/>
  <c r="AV270" i="1" s="1"/>
  <c r="AA261" i="1"/>
  <c r="AA250" i="1"/>
  <c r="AV250" i="1" s="1"/>
  <c r="AA245" i="1"/>
  <c r="AA240" i="1"/>
  <c r="AV240" i="1" s="1"/>
  <c r="AA230" i="1"/>
  <c r="AA184" i="1"/>
  <c r="AV184" i="1" s="1"/>
  <c r="AA177" i="1"/>
  <c r="AA169" i="1"/>
  <c r="AA119" i="1"/>
  <c r="AA28" i="1"/>
  <c r="AA473" i="1"/>
  <c r="AV473" i="1" s="1"/>
  <c r="AA472" i="1"/>
  <c r="AV472" i="1" s="1"/>
  <c r="AA469" i="1"/>
  <c r="AA442" i="1"/>
  <c r="AV442" i="1" s="1"/>
  <c r="AA427" i="1"/>
  <c r="AA415" i="1"/>
  <c r="AV415" i="1" s="1"/>
  <c r="AA414" i="1"/>
  <c r="AV414" i="1" s="1"/>
  <c r="AA409" i="1"/>
  <c r="AV409" i="1" s="1"/>
  <c r="AA404" i="1"/>
  <c r="AA370" i="1"/>
  <c r="AA367" i="1"/>
  <c r="AV367" i="1" s="1"/>
  <c r="AA347" i="1"/>
  <c r="AV347" i="1" s="1"/>
  <c r="AA332" i="1"/>
  <c r="AV332" i="1" s="1"/>
  <c r="AA330" i="1"/>
  <c r="AV330" i="1" s="1"/>
  <c r="AA308" i="1"/>
  <c r="AA306" i="1"/>
  <c r="AV306" i="1" s="1"/>
  <c r="AA301" i="1"/>
  <c r="AA288" i="1"/>
  <c r="AV288" i="1" s="1"/>
  <c r="AA275" i="1"/>
  <c r="AV275" i="1" s="1"/>
  <c r="AA262" i="1"/>
  <c r="AA259" i="1"/>
  <c r="AV259" i="1" s="1"/>
  <c r="AA255" i="1"/>
  <c r="AA242" i="1"/>
  <c r="AV242" i="1" s="1"/>
  <c r="AA237" i="1"/>
  <c r="AA227" i="1"/>
  <c r="AV227" i="1" s="1"/>
  <c r="AA222" i="1"/>
  <c r="AA204" i="1"/>
  <c r="AV204" i="1" s="1"/>
  <c r="AA196" i="1"/>
  <c r="AV196" i="1" s="1"/>
  <c r="AA186" i="1"/>
  <c r="AA179" i="1"/>
  <c r="AA165" i="1"/>
  <c r="AV165" i="1" s="1"/>
  <c r="AA79" i="1"/>
  <c r="AA102" i="1"/>
  <c r="AA465" i="1"/>
  <c r="AV465" i="1" s="1"/>
  <c r="AA464" i="1"/>
  <c r="AV464" i="1" s="1"/>
  <c r="AA440" i="1"/>
  <c r="AV440" i="1" s="1"/>
  <c r="AA365" i="1"/>
  <c r="AV365" i="1" s="1"/>
  <c r="AA340" i="1"/>
  <c r="AV340" i="1" s="1"/>
  <c r="AA452" i="1"/>
  <c r="AV452" i="1" s="1"/>
  <c r="AA432" i="1"/>
  <c r="AV432" i="1" s="1"/>
  <c r="AA426" i="1"/>
  <c r="AV426" i="1" s="1"/>
  <c r="AA388" i="1"/>
  <c r="AV388" i="1" s="1"/>
  <c r="AA456" i="1"/>
  <c r="AA408" i="1"/>
  <c r="AV408" i="1" s="1"/>
  <c r="AA453" i="1"/>
  <c r="AV453" i="1" s="1"/>
  <c r="AA457" i="1"/>
  <c r="AA397" i="1"/>
  <c r="AV397" i="1" s="1"/>
  <c r="AA335" i="1"/>
  <c r="AA298" i="1"/>
  <c r="AV298" i="1" s="1"/>
  <c r="AA280" i="1"/>
  <c r="AV280" i="1" s="1"/>
  <c r="AA252" i="1"/>
  <c r="AV252" i="1" s="1"/>
  <c r="AA173" i="1"/>
  <c r="AV173" i="1" s="1"/>
  <c r="AA257" i="1"/>
  <c r="AV257" i="1" s="1"/>
  <c r="AA359" i="1"/>
  <c r="AA351" i="1"/>
  <c r="AA343" i="1"/>
  <c r="AA341" i="1"/>
  <c r="AA334" i="1"/>
  <c r="AA305" i="1"/>
  <c r="AV305" i="1" s="1"/>
  <c r="AA325" i="1"/>
  <c r="AA321" i="1"/>
  <c r="AV321" i="1" s="1"/>
  <c r="AA318" i="1"/>
  <c r="AA309" i="1"/>
  <c r="AA297" i="1"/>
  <c r="AV297" i="1" s="1"/>
  <c r="AA289" i="1"/>
  <c r="AV289" i="1" s="1"/>
  <c r="AA344" i="1"/>
  <c r="AA327" i="1"/>
  <c r="AA315" i="1"/>
  <c r="AV315" i="1" s="1"/>
  <c r="AA311" i="1"/>
  <c r="AA281" i="1"/>
  <c r="AV281" i="1" s="1"/>
  <c r="AA182" i="1"/>
  <c r="AV182" i="1" s="1"/>
  <c r="AA231" i="1"/>
  <c r="AA223" i="1"/>
  <c r="AA215" i="1"/>
  <c r="AA207" i="1"/>
  <c r="AA198" i="1"/>
  <c r="AA129" i="1"/>
  <c r="AV129" i="1" s="1"/>
  <c r="AA191" i="1"/>
  <c r="AA178" i="1"/>
  <c r="AA199" i="1"/>
  <c r="AA185" i="1"/>
  <c r="AA168" i="1"/>
  <c r="AA166" i="1"/>
  <c r="AA187" i="1"/>
  <c r="AA232" i="1"/>
  <c r="AA224" i="1"/>
  <c r="AA216" i="1"/>
  <c r="AA208" i="1"/>
  <c r="AA201" i="1"/>
  <c r="AA193" i="1"/>
  <c r="AA180" i="1"/>
  <c r="AA138" i="1"/>
  <c r="AA16" i="1" l="1"/>
  <c r="AV16" i="1" s="1"/>
  <c r="AA13" i="1"/>
  <c r="AA64" i="1"/>
  <c r="AV64" i="1" s="1"/>
  <c r="AV214" i="1"/>
  <c r="AV333" i="1"/>
  <c r="AV68" i="1"/>
  <c r="AV349" i="1"/>
  <c r="AV44" i="1"/>
  <c r="AV163" i="1"/>
  <c r="AV254" i="1"/>
  <c r="AV126" i="1"/>
  <c r="AA25" i="1"/>
  <c r="AV25" i="1" s="1"/>
  <c r="AA146" i="1"/>
  <c r="AV146" i="1" s="1"/>
  <c r="AV350" i="1"/>
  <c r="AV294" i="1"/>
  <c r="AA133" i="1"/>
  <c r="AV133" i="1" s="1"/>
  <c r="AV278" i="1"/>
  <c r="AV445" i="1"/>
  <c r="AV218" i="1"/>
  <c r="AV342" i="1"/>
  <c r="AV106" i="1"/>
  <c r="AA144" i="1"/>
  <c r="AV144" i="1" s="1"/>
  <c r="AV346" i="1"/>
  <c r="AV222" i="1"/>
  <c r="AA132" i="1"/>
  <c r="AV132" i="1" s="1"/>
  <c r="AV206" i="1"/>
  <c r="AV221" i="1"/>
  <c r="AV319" i="1"/>
  <c r="AV477" i="1"/>
  <c r="AA151" i="1"/>
  <c r="AV151" i="1" s="1"/>
  <c r="AV310" i="1"/>
  <c r="AV229" i="1"/>
  <c r="AV102" i="1"/>
  <c r="AV450" i="1"/>
  <c r="AV194" i="1"/>
  <c r="AV82" i="1"/>
  <c r="AV202" i="1"/>
  <c r="AV286" i="1"/>
  <c r="AA12" i="1"/>
  <c r="AV12" i="1" s="1"/>
  <c r="AA8" i="1"/>
  <c r="AV8" i="1" s="1"/>
  <c r="AV181" i="1"/>
  <c r="AV324" i="1"/>
  <c r="AV302" i="1"/>
  <c r="AV394" i="1"/>
  <c r="AV246" i="1"/>
  <c r="AV392" i="1"/>
  <c r="AV24" i="1"/>
  <c r="AV308" i="1"/>
  <c r="AV230" i="1"/>
  <c r="AV358" i="1"/>
  <c r="AV326" i="1"/>
  <c r="AV255" i="1"/>
  <c r="AV117" i="1"/>
  <c r="AV238" i="1"/>
  <c r="AV191" i="1"/>
  <c r="AV186" i="1"/>
  <c r="AV295" i="1"/>
  <c r="AV444" i="1"/>
  <c r="AV334" i="1"/>
  <c r="AV458" i="1"/>
  <c r="AV272" i="1"/>
  <c r="AV430" i="1"/>
  <c r="AV303" i="1"/>
  <c r="AV247" i="1"/>
  <c r="AV121" i="1"/>
  <c r="AV135" i="1"/>
  <c r="AV437" i="1"/>
  <c r="AV441" i="1"/>
  <c r="AV419" i="1"/>
  <c r="AV404" i="1"/>
  <c r="AV449" i="1"/>
  <c r="AV385" i="1"/>
  <c r="AV179" i="1"/>
  <c r="AV421" i="1"/>
  <c r="AV271" i="1"/>
  <c r="AV111" i="1"/>
  <c r="AV20" i="1"/>
  <c r="AV457" i="1"/>
  <c r="AV245" i="1"/>
  <c r="AV368" i="1"/>
  <c r="AV443" i="1"/>
  <c r="AV478" i="1"/>
  <c r="AV436" i="1"/>
  <c r="AV369" i="1"/>
  <c r="AV429" i="1"/>
  <c r="AV318" i="1"/>
  <c r="AV169" i="1"/>
  <c r="AV393" i="1"/>
  <c r="AV362" i="1"/>
  <c r="AV405" i="1"/>
  <c r="AV285" i="1"/>
  <c r="AA118" i="1"/>
  <c r="AV118" i="1" s="1"/>
  <c r="AV198" i="1"/>
  <c r="AA122" i="1"/>
  <c r="AV122" i="1" s="1"/>
  <c r="AA93" i="1"/>
  <c r="AV93" i="1" s="1"/>
  <c r="AV301" i="1"/>
  <c r="AV370" i="1"/>
  <c r="AV177" i="1"/>
  <c r="AV264" i="1"/>
  <c r="AV428" i="1"/>
  <c r="AV32" i="1"/>
  <c r="AV239" i="1"/>
  <c r="AV207" i="1"/>
  <c r="AV327" i="1"/>
  <c r="AV216" i="1"/>
  <c r="AV456" i="1"/>
  <c r="AV180" i="1"/>
  <c r="AV224" i="1"/>
  <c r="AV138" i="1"/>
  <c r="AV335" i="1"/>
  <c r="AV168" i="1"/>
  <c r="AV166" i="1"/>
  <c r="AV231" i="1"/>
  <c r="AV325" i="1"/>
  <c r="AV344" i="1"/>
  <c r="AV237" i="1"/>
  <c r="AV427" i="1"/>
  <c r="AV378" i="1"/>
  <c r="AV435" i="1"/>
  <c r="AA103" i="1"/>
  <c r="AV103" i="1" s="1"/>
  <c r="AV420" i="1"/>
  <c r="AV167" i="1"/>
  <c r="AV200" i="1"/>
  <c r="AV317" i="1"/>
  <c r="AV384" i="1"/>
  <c r="AV159" i="1"/>
  <c r="AV403" i="1"/>
  <c r="AV354" i="1"/>
  <c r="AV262" i="1"/>
  <c r="AA101" i="1"/>
  <c r="AV101" i="1" s="1"/>
  <c r="AA27" i="1"/>
  <c r="AV27" i="1" s="1"/>
  <c r="AA110" i="1"/>
  <c r="AV110" i="1" s="1"/>
  <c r="AA147" i="1"/>
  <c r="AV147" i="1" s="1"/>
  <c r="AA142" i="1"/>
  <c r="AV142" i="1" s="1"/>
  <c r="AA11" i="1"/>
  <c r="AV11" i="1" s="1"/>
  <c r="AV412" i="1"/>
  <c r="AV462" i="1"/>
  <c r="AV13" i="1"/>
  <c r="AV470" i="1"/>
  <c r="AV279" i="1"/>
  <c r="AA113" i="1"/>
  <c r="AV113" i="1" s="1"/>
  <c r="AV448" i="1"/>
  <c r="AV463" i="1"/>
  <c r="AA39" i="1"/>
  <c r="AV39" i="1" s="1"/>
  <c r="AV377" i="1"/>
  <c r="AV471" i="1"/>
  <c r="AA31" i="1"/>
  <c r="AV31" i="1" s="1"/>
  <c r="AV287" i="1"/>
  <c r="AV188" i="1"/>
  <c r="AA19" i="1"/>
  <c r="AV19" i="1" s="1"/>
  <c r="AA56" i="1"/>
  <c r="AV56" i="1" s="1"/>
  <c r="AA130" i="1"/>
  <c r="AV130" i="1" s="1"/>
  <c r="AV261" i="1"/>
  <c r="AA54" i="1"/>
  <c r="AV54" i="1" s="1"/>
  <c r="AV253" i="1"/>
  <c r="AV376" i="1"/>
  <c r="AA47" i="1"/>
  <c r="AV47" i="1" s="1"/>
  <c r="AA48" i="1"/>
  <c r="AV48" i="1" s="1"/>
  <c r="AV175" i="1"/>
  <c r="AV479" i="1"/>
  <c r="AV328" i="1"/>
  <c r="AV119" i="1"/>
  <c r="AA77" i="1"/>
  <c r="AV77" i="1" s="1"/>
  <c r="AA63" i="1"/>
  <c r="AV63" i="1" s="1"/>
  <c r="AA71" i="1"/>
  <c r="AV71" i="1" s="1"/>
  <c r="AA69" i="1"/>
  <c r="AV69" i="1" s="1"/>
  <c r="AV134" i="1"/>
  <c r="AA80" i="1"/>
  <c r="AV80" i="1" s="1"/>
  <c r="AV386" i="1"/>
  <c r="AA83" i="1"/>
  <c r="AV83" i="1" s="1"/>
  <c r="AV192" i="1"/>
  <c r="AA312" i="1"/>
  <c r="AV312" i="1" s="1"/>
  <c r="AV28" i="1"/>
  <c r="AV411" i="1"/>
  <c r="AV79" i="1"/>
  <c r="AA136" i="1"/>
  <c r="AV136" i="1" s="1"/>
  <c r="AA161" i="1"/>
  <c r="AV161" i="1" s="1"/>
  <c r="AA125" i="1"/>
  <c r="AV125" i="1" s="1"/>
  <c r="AA157" i="1"/>
  <c r="AV157" i="1" s="1"/>
  <c r="AV469" i="1"/>
  <c r="AA97" i="1"/>
  <c r="AV97" i="1" s="1"/>
  <c r="AA66" i="1"/>
  <c r="AV66" i="1" s="1"/>
  <c r="AA459" i="1"/>
  <c r="AV459" i="1" s="1"/>
  <c r="AA33" i="1"/>
  <c r="AV33" i="1" s="1"/>
  <c r="AA42" i="1"/>
  <c r="AV42" i="1" s="1"/>
  <c r="AA46" i="1"/>
  <c r="AV46" i="1" s="1"/>
  <c r="AA73" i="1"/>
  <c r="AV73" i="1" s="1"/>
  <c r="AA9" i="1"/>
  <c r="AV9" i="1" s="1"/>
  <c r="AA51" i="1"/>
  <c r="AV51" i="1" s="1"/>
  <c r="AA57" i="1"/>
  <c r="AV57" i="1" s="1"/>
  <c r="AA156" i="1"/>
  <c r="AV156" i="1" s="1"/>
  <c r="AA50" i="1"/>
  <c r="AV50" i="1" s="1"/>
  <c r="AA150" i="1"/>
  <c r="AV150" i="1" s="1"/>
  <c r="AV178" i="1"/>
  <c r="AA209" i="1"/>
  <c r="AV209" i="1" s="1"/>
  <c r="AV223" i="1"/>
  <c r="AA320" i="1"/>
  <c r="AV320" i="1" s="1"/>
  <c r="AV309" i="1"/>
  <c r="AA360" i="1"/>
  <c r="AV360" i="1" s="1"/>
  <c r="AA336" i="1"/>
  <c r="AV336" i="1" s="1"/>
  <c r="AA145" i="1"/>
  <c r="AV145" i="1" s="1"/>
  <c r="AA174" i="1"/>
  <c r="AV174" i="1" s="1"/>
  <c r="AA108" i="1"/>
  <c r="AV108" i="1" s="1"/>
  <c r="AA41" i="1"/>
  <c r="AV41" i="1" s="1"/>
  <c r="AA7" i="1"/>
  <c r="AV7" i="1" s="1"/>
  <c r="AA127" i="1"/>
  <c r="AV127" i="1" s="1"/>
  <c r="AA21" i="1"/>
  <c r="AV21" i="1" s="1"/>
  <c r="AA164" i="1"/>
  <c r="AV164" i="1" s="1"/>
  <c r="AV199" i="1"/>
  <c r="AA30" i="1"/>
  <c r="AV30" i="1" s="1"/>
  <c r="AA105" i="1"/>
  <c r="AV105" i="1" s="1"/>
  <c r="AA15" i="1"/>
  <c r="AV15" i="1" s="1"/>
  <c r="AA60" i="1"/>
  <c r="AV60" i="1" s="1"/>
  <c r="AA53" i="1"/>
  <c r="AV53" i="1" s="1"/>
  <c r="AA137" i="1"/>
  <c r="AV137" i="1" s="1"/>
  <c r="AA99" i="1"/>
  <c r="AV99" i="1" s="1"/>
  <c r="AA74" i="1"/>
  <c r="AV74" i="1" s="1"/>
  <c r="AA170" i="1"/>
  <c r="AV170" i="1" s="1"/>
  <c r="AA225" i="1"/>
  <c r="AV225" i="1" s="1"/>
  <c r="AV341" i="1"/>
  <c r="AA17" i="1"/>
  <c r="AV17" i="1" s="1"/>
  <c r="AA217" i="1"/>
  <c r="AV217" i="1" s="1"/>
  <c r="AA91" i="1"/>
  <c r="AV91" i="1" s="1"/>
  <c r="AA352" i="1"/>
  <c r="AV352" i="1" s="1"/>
  <c r="AA49" i="1"/>
  <c r="AV49" i="1" s="1"/>
  <c r="AA75" i="1"/>
  <c r="AV75" i="1" s="1"/>
  <c r="AA104" i="1"/>
  <c r="AV104" i="1" s="1"/>
  <c r="AA35" i="1"/>
  <c r="AV35" i="1" s="1"/>
  <c r="AA22" i="1"/>
  <c r="AV22" i="1" s="1"/>
  <c r="AA62" i="1"/>
  <c r="AV62" i="1" s="1"/>
  <c r="AA158" i="1"/>
  <c r="AV158" i="1" s="1"/>
  <c r="AA114" i="1"/>
  <c r="AV114" i="1" s="1"/>
  <c r="AA81" i="1"/>
  <c r="AV81" i="1" s="1"/>
  <c r="AA140" i="1"/>
  <c r="AV140" i="1" s="1"/>
  <c r="AV187" i="1"/>
  <c r="AA176" i="1"/>
  <c r="AV176" i="1" s="1"/>
  <c r="AV343" i="1"/>
  <c r="AA95" i="1"/>
  <c r="AV95" i="1" s="1"/>
  <c r="AA23" i="1"/>
  <c r="AV23" i="1" s="1"/>
  <c r="AA123" i="1"/>
  <c r="AV123" i="1" s="1"/>
  <c r="AA139" i="1"/>
  <c r="AV139" i="1" s="1"/>
  <c r="AA85" i="1"/>
  <c r="AV85" i="1" s="1"/>
  <c r="AA107" i="1"/>
  <c r="AV107" i="1" s="1"/>
  <c r="AA149" i="1"/>
  <c r="AV149" i="1" s="1"/>
  <c r="AV232" i="1"/>
  <c r="AV351" i="1"/>
  <c r="AA153" i="1"/>
  <c r="AV153" i="1" s="1"/>
  <c r="AA78" i="1"/>
  <c r="AV78" i="1" s="1"/>
  <c r="AA96" i="1"/>
  <c r="AV96" i="1" s="1"/>
  <c r="AA160" i="1"/>
  <c r="AV160" i="1" s="1"/>
  <c r="AA92" i="1"/>
  <c r="AV92" i="1" s="1"/>
  <c r="AA87" i="1"/>
  <c r="AV87" i="1" s="1"/>
  <c r="AA86" i="1"/>
  <c r="AV86" i="1" s="1"/>
  <c r="AA18" i="1"/>
  <c r="AV18" i="1" s="1"/>
  <c r="AA37" i="1"/>
  <c r="AV37" i="1" s="1"/>
  <c r="AA197" i="1"/>
  <c r="AV197" i="1" s="1"/>
  <c r="AA14" i="1"/>
  <c r="AV14" i="1" s="1"/>
  <c r="AA38" i="1"/>
  <c r="AV38" i="1" s="1"/>
  <c r="AA89" i="1"/>
  <c r="AV89" i="1" s="1"/>
  <c r="AA128" i="1"/>
  <c r="AV128" i="1" s="1"/>
  <c r="AA10" i="1"/>
  <c r="AV10" i="1" s="1"/>
  <c r="AA34" i="1"/>
  <c r="AV34" i="1" s="1"/>
  <c r="AA26" i="1"/>
  <c r="AV26" i="1" s="1"/>
  <c r="AA120" i="1"/>
  <c r="AV120" i="1" s="1"/>
  <c r="AV359" i="1"/>
  <c r="AA154" i="1"/>
  <c r="AV154" i="1" s="1"/>
  <c r="AA67" i="1"/>
  <c r="AV67" i="1" s="1"/>
  <c r="AA61" i="1"/>
  <c r="AV61" i="1" s="1"/>
  <c r="AA148" i="1"/>
  <c r="AV148" i="1" s="1"/>
  <c r="AV201" i="1"/>
  <c r="AA115" i="1"/>
  <c r="AV115" i="1" s="1"/>
  <c r="AA155" i="1"/>
  <c r="AV155" i="1" s="1"/>
  <c r="AA70" i="1"/>
  <c r="AV70" i="1" s="1"/>
  <c r="AA58" i="1"/>
  <c r="AV58" i="1" s="1"/>
  <c r="AA88" i="1"/>
  <c r="AV88" i="1" s="1"/>
  <c r="AA84" i="1"/>
  <c r="AV84" i="1" s="1"/>
  <c r="AA45" i="1"/>
  <c r="AV45" i="1" s="1"/>
  <c r="AA152" i="1"/>
  <c r="AV152" i="1" s="1"/>
  <c r="AV185" i="1"/>
  <c r="AA233" i="1"/>
  <c r="AV233" i="1" s="1"/>
  <c r="AA100" i="1"/>
  <c r="AV100" i="1" s="1"/>
  <c r="AA43" i="1"/>
  <c r="AV43" i="1" s="1"/>
  <c r="AA131" i="1"/>
  <c r="AV131" i="1" s="1"/>
  <c r="AA65" i="1"/>
  <c r="AV65" i="1" s="1"/>
  <c r="AA29" i="1"/>
  <c r="AV29" i="1" s="1"/>
  <c r="AA6" i="1"/>
  <c r="AV6" i="1" s="1"/>
  <c r="AA162" i="1"/>
  <c r="AV162" i="1" s="1"/>
  <c r="AV193" i="1"/>
  <c r="AV208" i="1"/>
  <c r="AA189" i="1"/>
  <c r="AV189" i="1" s="1"/>
  <c r="AV215" i="1"/>
  <c r="AV311" i="1"/>
  <c r="AA5" i="1" l="1"/>
  <c r="AV5" i="1" l="1"/>
  <c r="AA492" i="1"/>
</calcChain>
</file>

<file path=xl/sharedStrings.xml><?xml version="1.0" encoding="utf-8"?>
<sst xmlns="http://schemas.openxmlformats.org/spreadsheetml/2006/main" count="7392" uniqueCount="1813">
  <si>
    <t>Name</t>
  </si>
  <si>
    <t>Zip/Postal</t>
  </si>
  <si>
    <t>Order</t>
  </si>
  <si>
    <t>Comments</t>
  </si>
  <si>
    <t>Code</t>
  </si>
  <si>
    <t>Type</t>
  </si>
  <si>
    <t>Variety</t>
  </si>
  <si>
    <t>512</t>
  </si>
  <si>
    <t>288</t>
  </si>
  <si>
    <t>144</t>
  </si>
  <si>
    <t>26</t>
  </si>
  <si>
    <t>51</t>
  </si>
  <si>
    <t>Date 1</t>
  </si>
  <si>
    <t>Date 2</t>
  </si>
  <si>
    <t>Date 3</t>
  </si>
  <si>
    <t>Date 4</t>
  </si>
  <si>
    <t>Date 5</t>
  </si>
  <si>
    <t>Date 6</t>
  </si>
  <si>
    <t>Date 7</t>
  </si>
  <si>
    <t>Date 8</t>
  </si>
  <si>
    <t>Tags</t>
  </si>
  <si>
    <t>n/a</t>
  </si>
  <si>
    <t>Address</t>
  </si>
  <si>
    <t>City</t>
  </si>
  <si>
    <t>State/Province</t>
  </si>
  <si>
    <t>Zip/Postal Code</t>
  </si>
  <si>
    <t>Contact</t>
  </si>
  <si>
    <t>Phone #</t>
  </si>
  <si>
    <t>Ship Via</t>
  </si>
  <si>
    <t>METHOD OF PAYMENT</t>
  </si>
  <si>
    <t>For details see Terms &amp; Conditions of Sale in Price List</t>
  </si>
  <si>
    <t>Select 1 payment method from the list below</t>
  </si>
  <si>
    <t>Prepayment</t>
  </si>
  <si>
    <t>Prepayment must arrive 1 week before we ship your order</t>
  </si>
  <si>
    <t>Charge</t>
  </si>
  <si>
    <t>on Jolly Farmer account (if previously approved)</t>
  </si>
  <si>
    <t>ACH</t>
  </si>
  <si>
    <t>Credit Card</t>
  </si>
  <si>
    <t>WK#</t>
  </si>
  <si>
    <t>Stat</t>
  </si>
  <si>
    <t>Total</t>
  </si>
  <si>
    <t>Units per shipweek</t>
  </si>
  <si>
    <t>Column1</t>
  </si>
  <si>
    <t>Column2</t>
  </si>
  <si>
    <t>Column3</t>
  </si>
  <si>
    <t>Column4</t>
  </si>
  <si>
    <t>Column5</t>
  </si>
  <si>
    <t>Codes</t>
  </si>
  <si>
    <t>Column62</t>
  </si>
  <si>
    <t>Column63</t>
  </si>
  <si>
    <t>Column64</t>
  </si>
  <si>
    <t>Column65</t>
  </si>
  <si>
    <t>Column66</t>
  </si>
  <si>
    <t xml:space="preserve"> DATE</t>
  </si>
  <si>
    <t>Notes</t>
  </si>
  <si>
    <t>FinalQty</t>
  </si>
  <si>
    <t>TagOrderMethod</t>
  </si>
  <si>
    <t>Qty/Ratio</t>
  </si>
  <si>
    <t>Description</t>
  </si>
  <si>
    <t>Size</t>
  </si>
  <si>
    <t>1/2 512</t>
  </si>
  <si>
    <t>Column1.5</t>
  </si>
  <si>
    <t>Dianthus, Ideal Select Mix</t>
  </si>
  <si>
    <t>Dianthus, Ideal Select Whitefire</t>
  </si>
  <si>
    <t>Dianthus, Super Parfait Raspberry</t>
  </si>
  <si>
    <t>Dusty Miller, Silver Dust</t>
  </si>
  <si>
    <t>Flowering Kale, Nagoya Mix</t>
  </si>
  <si>
    <t>Pansy, Colossus Mix Blotch</t>
  </si>
  <si>
    <t>Pansy, Frizzle Sizzle Mix</t>
  </si>
  <si>
    <t>Pansy, MG II Mix Blotch</t>
  </si>
  <si>
    <t>Pansy, Matrix Mix Blotch</t>
  </si>
  <si>
    <t>Pansy, Matrix Mix Clear</t>
  </si>
  <si>
    <t>Pansy, Matrix Mix Ocean Breeze</t>
  </si>
  <si>
    <t>Pansy, Matrix Sunrise</t>
  </si>
  <si>
    <t>Pansy - Spreading, Cool Wave Golden Yellow</t>
  </si>
  <si>
    <t>Pansy - Spreading, Cool Wave Mix</t>
  </si>
  <si>
    <t>Pansy - Spreading, Cool Wave Violet Wing</t>
  </si>
  <si>
    <t>Petunia, Dreams Burgundy</t>
  </si>
  <si>
    <t>Petunia, Dreams Midnight</t>
  </si>
  <si>
    <t>Petunia, Dreams Neon Rose</t>
  </si>
  <si>
    <t>Petunia, Dreams Sky Blue</t>
  </si>
  <si>
    <t>Viola, Penny Lane Mix</t>
  </si>
  <si>
    <t>Viola, Penny Mix All Seasons</t>
  </si>
  <si>
    <t>Viola, Penny Mix Jump Up</t>
  </si>
  <si>
    <t>Viola, Penny Orange Jump Up</t>
  </si>
  <si>
    <t>Viola, Penny White Jump Up</t>
  </si>
  <si>
    <t>Viola, Penny Yellow Jump Up</t>
  </si>
  <si>
    <t>Viola, Sorbet XP Delft Blue</t>
  </si>
  <si>
    <t/>
  </si>
  <si>
    <t>Thyme, vulgaris English</t>
  </si>
  <si>
    <t>Alcea, Spring Celebrities Mix</t>
  </si>
  <si>
    <t>Asclepias tuberosa, Gay Butterflies Mix</t>
  </si>
  <si>
    <t>Campanula carpat, Rapido Blue</t>
  </si>
  <si>
    <t>Campanula carpat, Rapido White</t>
  </si>
  <si>
    <t>Coreopsis, Solanna Golden Sphere</t>
  </si>
  <si>
    <t>Digitalis, Candy Mountain Rose</t>
  </si>
  <si>
    <t>Echinacea purpurea, Cheyenne Spirit</t>
  </si>
  <si>
    <t>Gaillardia, Arizona Apricot</t>
  </si>
  <si>
    <t>Gaillardia, Arizona Red Shades</t>
  </si>
  <si>
    <t>Gaura, Passionate Blush</t>
  </si>
  <si>
    <t>Heuchera, Carnival Plum Crazy</t>
  </si>
  <si>
    <t>Heuchera, Carnival Rose Granita</t>
  </si>
  <si>
    <t>Leucanthemum, Crazy Daisy</t>
  </si>
  <si>
    <t>Lobelia, Starship Scarlet</t>
  </si>
  <si>
    <t>Papaver orientale, Brilliant</t>
  </si>
  <si>
    <t>Papaver orientale, Pizzicato Mix</t>
  </si>
  <si>
    <t>Phlox paniculata, Bright Eyes</t>
  </si>
  <si>
    <t>Phlox subulata, Candy Stripe</t>
  </si>
  <si>
    <t>Phlox subulata, Emerald Blue</t>
  </si>
  <si>
    <t>Phlox subulata, Emerald Pink</t>
  </si>
  <si>
    <t>Phlox subulata, Red Wings</t>
  </si>
  <si>
    <t>Phlox subulata, Scarlet Flame</t>
  </si>
  <si>
    <t>Salvia, New Dimension Blue</t>
  </si>
  <si>
    <t>Sedum upright, Autumn Joy</t>
  </si>
  <si>
    <t>Column67</t>
  </si>
  <si>
    <t>Column8</t>
  </si>
  <si>
    <t>Tag bundle</t>
  </si>
  <si>
    <t>Auto:</t>
  </si>
  <si>
    <t>Bundle</t>
  </si>
  <si>
    <t>Column9</t>
  </si>
  <si>
    <t>Column10</t>
  </si>
  <si>
    <t>Math</t>
  </si>
  <si>
    <t>NonStandard Sz and Codes</t>
  </si>
  <si>
    <t>250</t>
  </si>
  <si>
    <t>Pansy, Blueberry Thrill</t>
  </si>
  <si>
    <t>Lavender interspec, Phenomenal</t>
  </si>
  <si>
    <t>Sedum creeping, Lemon Ball</t>
  </si>
  <si>
    <t>Senecio, Blue Chalk Finger</t>
  </si>
  <si>
    <t xml:space="preserve"> </t>
  </si>
  <si>
    <t>½ 512</t>
  </si>
  <si>
    <t>YES</t>
  </si>
  <si>
    <t>Dropdown</t>
  </si>
  <si>
    <t>NO</t>
  </si>
  <si>
    <t xml:space="preserve"> These cells are the data for auto imports into the system. They also serve to validate if a given size is  available using the formula if(AF&lt;&gt;"n/a",[dropdownlist],FALSE</t>
  </si>
  <si>
    <t>If you have questions about dates, give us a call.</t>
  </si>
  <si>
    <t>I'll call</t>
  </si>
  <si>
    <t>TAGS</t>
  </si>
  <si>
    <t>QTY</t>
  </si>
  <si>
    <t>Unit</t>
  </si>
  <si>
    <t>Actual QTY</t>
  </si>
  <si>
    <r>
      <t xml:space="preserve">Email your completed order to your sales rep or </t>
    </r>
    <r>
      <rPr>
        <b/>
        <sz val="14"/>
        <color rgb="FF00C3E8"/>
        <rFont val="Arial Narrow"/>
        <family val="2"/>
      </rPr>
      <t>sales@jollyfarmer.com</t>
    </r>
  </si>
  <si>
    <t>T H I S   F O R M   M U S T   B E   F I L L E D   O U T</t>
  </si>
  <si>
    <t>T H A N K S   F O R   C O M P L E T I N G   T H E   F O R M</t>
  </si>
  <si>
    <t>Column11</t>
  </si>
  <si>
    <t>Tags INCL?</t>
  </si>
  <si>
    <t>Select</t>
  </si>
  <si>
    <t>Pansy - Spreading, Cool Wave Raspberry</t>
  </si>
  <si>
    <t>Snapdragon, Snaptastic Mix</t>
  </si>
  <si>
    <t>Sedum creeping, dasyphyllum Major</t>
  </si>
  <si>
    <t>Sedum creeping, sieboldii</t>
  </si>
  <si>
    <t>Coreopsis, UpTick Gold Bronze</t>
  </si>
  <si>
    <t>Delphinium, Guardian Blue</t>
  </si>
  <si>
    <t>Gaillardia, SpinTop Orange Halo</t>
  </si>
  <si>
    <t>Hibiscus, Luna Pink Swirl</t>
  </si>
  <si>
    <t xml:space="preserve">O R D E R   F O R M </t>
  </si>
  <si>
    <t>Please fill in all the info below</t>
  </si>
  <si>
    <t>Pansy - Spreading, Cool Wave Fire</t>
  </si>
  <si>
    <t>Snapdragon, Snapshot Mix</t>
  </si>
  <si>
    <t>Viola, Sorbet XP Mix</t>
  </si>
  <si>
    <t>Parsley, Giant of Italy</t>
  </si>
  <si>
    <t>Crassula, perforata variegata</t>
  </si>
  <si>
    <t>Echeveria, subsessilis Blue</t>
  </si>
  <si>
    <t>Sedum creeping, makinoi Ogon</t>
  </si>
  <si>
    <t>Echinacea purpurea, Green Twister</t>
  </si>
  <si>
    <t>Euphorbia, Ascot Rainbow</t>
  </si>
  <si>
    <t>Rudbeckia, Autumn Colors</t>
  </si>
  <si>
    <t>Rudbeckia, Cherry Brandy</t>
  </si>
  <si>
    <t>Rudbeckia, Indian Summer</t>
  </si>
  <si>
    <t>Column68</t>
  </si>
  <si>
    <t>Column69</t>
  </si>
  <si>
    <t>looks for true in AF</t>
  </si>
  <si>
    <t>looks for YES in tray sizes</t>
  </si>
  <si>
    <t>safety turns red if no qty when size selected</t>
  </si>
  <si>
    <t>Best Way</t>
  </si>
  <si>
    <t>Dianthus, Telstar Mix</t>
  </si>
  <si>
    <t>Pansy, Colossus Mix</t>
  </si>
  <si>
    <t>Pansy, Matrix Midnight Glow</t>
  </si>
  <si>
    <t>Petunia, Dreams Mix</t>
  </si>
  <si>
    <t>Petunia, Dreams Pink</t>
  </si>
  <si>
    <t>Petunia, Dreams Red</t>
  </si>
  <si>
    <t>Petunia, Dreams White</t>
  </si>
  <si>
    <t>Snapdragon, Rocket Mix</t>
  </si>
  <si>
    <t>Viola, ColorMax Mix</t>
  </si>
  <si>
    <t>Viola, Frizzle Sizzle Mini Mix</t>
  </si>
  <si>
    <t>Viola, Penny Mickey</t>
  </si>
  <si>
    <t>Chives, Onion</t>
  </si>
  <si>
    <t>Mint, Apple</t>
  </si>
  <si>
    <t>Mint, Mojito</t>
  </si>
  <si>
    <t>Mint, Peppermint</t>
  </si>
  <si>
    <t>Mint, Spearmint</t>
  </si>
  <si>
    <t>Rosemary, Barbecue</t>
  </si>
  <si>
    <t>Rosemary, officinalis</t>
  </si>
  <si>
    <t>Sage, Berggarten</t>
  </si>
  <si>
    <t>Sage, Purple</t>
  </si>
  <si>
    <t>Sage, Tricolor</t>
  </si>
  <si>
    <t>Tarragon, French</t>
  </si>
  <si>
    <t>Thyme, Lemon</t>
  </si>
  <si>
    <t>Thyme, Pink Chintz</t>
  </si>
  <si>
    <t>Blechnum, Silver Lady</t>
  </si>
  <si>
    <t>Crassula, Campfire</t>
  </si>
  <si>
    <t>Crassula, Hobbit</t>
  </si>
  <si>
    <t>Crassula, ovata minor</t>
  </si>
  <si>
    <t>Echeveria, Lilacina</t>
  </si>
  <si>
    <t>Echeveria, Mixed</t>
  </si>
  <si>
    <t>Kalanchoe, Desert Rose</t>
  </si>
  <si>
    <t>Sedum creeping, Coral Reef</t>
  </si>
  <si>
    <t>Sedum creeping, Lizard</t>
  </si>
  <si>
    <t>Sedum creeping, Mixed</t>
  </si>
  <si>
    <t>Sempervivum, Cobweb</t>
  </si>
  <si>
    <t>Sempervivum, Mixed</t>
  </si>
  <si>
    <t>Sempervivum, Royal Ruby</t>
  </si>
  <si>
    <t>Senecio, rowleyanus</t>
  </si>
  <si>
    <t>Bellis, Habanera Mix</t>
  </si>
  <si>
    <t>Carnation, Grenadin Mix</t>
  </si>
  <si>
    <t>Cerastium, tomentosum</t>
  </si>
  <si>
    <t>Coreopsis, Double the Sun</t>
  </si>
  <si>
    <t>Echinacea purpurea, PowWow White</t>
  </si>
  <si>
    <t>Gaillardia, Arizona Sun</t>
  </si>
  <si>
    <t>Gaillardia, Mesa Red</t>
  </si>
  <si>
    <t>Gaillardia, SpinTop Red</t>
  </si>
  <si>
    <t>Heliopsis, Sunstruck</t>
  </si>
  <si>
    <t>Hibiscus, Luna Mix</t>
  </si>
  <si>
    <t>Hibiscus, Luna Red</t>
  </si>
  <si>
    <t>Hibiscus, Luna Rose</t>
  </si>
  <si>
    <t>Leucanthemum, Madonna</t>
  </si>
  <si>
    <t>Monarda, Balmy Purple</t>
  </si>
  <si>
    <t>Monarda, Balmy Rose</t>
  </si>
  <si>
    <t>Salvia, Marvel Blue</t>
  </si>
  <si>
    <t>Salvia, Marvel Rose</t>
  </si>
  <si>
    <t>Vinca minor, Bowles</t>
  </si>
  <si>
    <t>C9130</t>
  </si>
  <si>
    <t>Dianthus, Diana Mix Formula</t>
  </si>
  <si>
    <t>Snapdragon, Snapshot Coral Bicolor</t>
  </si>
  <si>
    <t>Snapdragon, Snapshot Purple</t>
  </si>
  <si>
    <t>Snapdragon, Snapshot Red</t>
  </si>
  <si>
    <t>Snapdragon, Snapshot Red Bicolor</t>
  </si>
  <si>
    <t>Snapdragon, Snapshot Rose</t>
  </si>
  <si>
    <t>Snapdragon, Snapshot White</t>
  </si>
  <si>
    <t>Snapdragon, Snapshot Yellow</t>
  </si>
  <si>
    <t>Chives, Ornamental One Mix</t>
  </si>
  <si>
    <t>Achillea, Summer Berries</t>
  </si>
  <si>
    <t>Campanula medium, Champion II Deep Blue</t>
  </si>
  <si>
    <t>Campanula medium, Champion II Pink</t>
  </si>
  <si>
    <t>Delphinium, Pacific Giant Mix</t>
  </si>
  <si>
    <t>Dianthus barbatus, Barbarini Mix</t>
  </si>
  <si>
    <t>Digitalis, Dalmatian Mix</t>
  </si>
  <si>
    <t>Digitalis, Dalmatian Purple</t>
  </si>
  <si>
    <t>Echeveria, Perle von Nurnberg</t>
  </si>
  <si>
    <t>R4970</t>
  </si>
  <si>
    <t>T4970</t>
  </si>
  <si>
    <t>C9115</t>
  </si>
  <si>
    <t>C9125</t>
  </si>
  <si>
    <t>C9135</t>
  </si>
  <si>
    <t>Dianthus, Telstar Crimson</t>
  </si>
  <si>
    <t>Stock, Hot Cakes Mix</t>
  </si>
  <si>
    <t>Viola, Sorbet Tiger Eye</t>
  </si>
  <si>
    <t>R4435</t>
  </si>
  <si>
    <t>T4435</t>
  </si>
  <si>
    <t>O4600</t>
  </si>
  <si>
    <t>R4600</t>
  </si>
  <si>
    <t>T4600</t>
  </si>
  <si>
    <t>Basil, Dolce Fresca</t>
  </si>
  <si>
    <t>Echeveria, Vertis</t>
  </si>
  <si>
    <t>Coreopsis, Super Star</t>
  </si>
  <si>
    <t>Gaura, Ballerina Rose</t>
  </si>
  <si>
    <t>Gaura, Ballerina White</t>
  </si>
  <si>
    <t>Myosotis, Bellamy Blue</t>
  </si>
  <si>
    <t>Salvia, Blue By You</t>
  </si>
  <si>
    <t>e-Transfer</t>
  </si>
  <si>
    <t>Dianthus, Telstar Purple</t>
  </si>
  <si>
    <t>Pansy, Cats Plus Mix</t>
  </si>
  <si>
    <t>Pansy - Spreading, Cool Wave Blue</t>
  </si>
  <si>
    <t>Snapdragon, Snapshot Orange</t>
  </si>
  <si>
    <t>Aquilegia, Early Bird Blue White</t>
  </si>
  <si>
    <t>Aquilegia, Early Bird Mix</t>
  </si>
  <si>
    <t>Aquilegia, Early Bird Red White</t>
  </si>
  <si>
    <t>Delphinium, Delphina Pink White Bee</t>
  </si>
  <si>
    <t>Heuchera, Carnival Cinnamon Stick</t>
  </si>
  <si>
    <t>Liatris, Floristan Violet</t>
  </si>
  <si>
    <t>Veronica, Skyward Blue</t>
  </si>
  <si>
    <t>Veronica, Skyward Pink</t>
  </si>
  <si>
    <t>Sedum creeping, What a Doozie</t>
  </si>
  <si>
    <t>Sempervivum, Supersemp Onyx</t>
  </si>
  <si>
    <t>R1810</t>
  </si>
  <si>
    <t>T1810</t>
  </si>
  <si>
    <t>O1860</t>
  </si>
  <si>
    <t>R1860</t>
  </si>
  <si>
    <t>T1860</t>
  </si>
  <si>
    <t>O1865</t>
  </si>
  <si>
    <t>R1865</t>
  </si>
  <si>
    <t>T1865</t>
  </si>
  <si>
    <t>R1905</t>
  </si>
  <si>
    <t>T1905</t>
  </si>
  <si>
    <t>O4380</t>
  </si>
  <si>
    <t>R4380</t>
  </si>
  <si>
    <t>T4380</t>
  </si>
  <si>
    <t>O4425</t>
  </si>
  <si>
    <t>R4425</t>
  </si>
  <si>
    <t>T4425</t>
  </si>
  <si>
    <t>O4435</t>
  </si>
  <si>
    <t>O4460</t>
  </si>
  <si>
    <t>R4460</t>
  </si>
  <si>
    <t>T4460</t>
  </si>
  <si>
    <t>O4510</t>
  </si>
  <si>
    <t>R4510</t>
  </si>
  <si>
    <t>T4510</t>
  </si>
  <si>
    <t>O4680</t>
  </si>
  <si>
    <t>R4680</t>
  </si>
  <si>
    <t>T4680</t>
  </si>
  <si>
    <t>O7225</t>
  </si>
  <si>
    <t>R7225</t>
  </si>
  <si>
    <t>T7225</t>
  </si>
  <si>
    <t>O7255</t>
  </si>
  <si>
    <t>R7255</t>
  </si>
  <si>
    <t>T7255</t>
  </si>
  <si>
    <t>O7315</t>
  </si>
  <si>
    <t>R7315</t>
  </si>
  <si>
    <t>T7315</t>
  </si>
  <si>
    <t>Q4970</t>
  </si>
  <si>
    <t>C6925S</t>
  </si>
  <si>
    <t>C9140</t>
  </si>
  <si>
    <t>C9145</t>
  </si>
  <si>
    <t>C9150</t>
  </si>
  <si>
    <t>C8185</t>
  </si>
  <si>
    <t>C8195</t>
  </si>
  <si>
    <t>C8215</t>
  </si>
  <si>
    <t>C7605</t>
  </si>
  <si>
    <t>Column12</t>
  </si>
  <si>
    <t>(replaces draft check)</t>
  </si>
  <si>
    <r>
      <rPr>
        <b/>
        <sz val="12"/>
        <rFont val="Arial Narrow"/>
        <family val="2"/>
      </rPr>
      <t xml:space="preserve">Available in Canada Only! </t>
    </r>
    <r>
      <rPr>
        <sz val="12"/>
        <rFont val="Arial Narrow"/>
        <family val="2"/>
      </rPr>
      <t>Send to: (payments_jfp@jollyfarmer.com) Note: Add Customer ID or Account Code in comments.</t>
    </r>
  </si>
  <si>
    <r>
      <rPr>
        <b/>
        <sz val="12"/>
        <rFont val="Arial Narrow"/>
        <family val="2"/>
      </rPr>
      <t xml:space="preserve">Call 1-800-695-8300 </t>
    </r>
    <r>
      <rPr>
        <sz val="12"/>
        <rFont val="Arial Narrow"/>
        <family val="2"/>
      </rPr>
      <t>with your credit card number. Do not include card number on spreadsheet.</t>
    </r>
  </si>
  <si>
    <t>G R O W E R   R E A D Y   P L A N T S</t>
  </si>
  <si>
    <r>
      <t>wk</t>
    </r>
    <r>
      <rPr>
        <b/>
        <sz val="12"/>
        <color theme="1"/>
        <rFont val="Arial Narrow"/>
        <family val="2"/>
      </rPr>
      <t xml:space="preserve"> 28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</si>
  <si>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29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</si>
  <si>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30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</si>
  <si>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31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</si>
  <si>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32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</si>
  <si>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33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</si>
  <si>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34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</si>
  <si>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35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</si>
  <si>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36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</si>
  <si>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37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</si>
  <si>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38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</si>
  <si>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39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</si>
  <si>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40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</si>
  <si>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41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</si>
  <si>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42</t>
    </r>
    <r>
      <rPr>
        <sz val="12"/>
        <color theme="1"/>
        <rFont val="Calibri"/>
        <family val="2"/>
        <scheme val="minor"/>
      </rPr>
      <t/>
    </r>
  </si>
  <si>
    <r>
      <t>wk</t>
    </r>
    <r>
      <rPr>
        <b/>
        <sz val="12"/>
        <color theme="1"/>
        <rFont val="Arial Narrow"/>
        <family val="2"/>
      </rPr>
      <t xml:space="preserve"> 43</t>
    </r>
    <r>
      <rPr>
        <sz val="12"/>
        <color theme="1"/>
        <rFont val="Calibri"/>
        <family val="2"/>
        <scheme val="minor"/>
      </rPr>
      <t/>
    </r>
  </si>
  <si>
    <t>ANNUALS</t>
  </si>
  <si>
    <t>Dianthus, Ideal Select Red</t>
  </si>
  <si>
    <t>Dianthus, Ideal Select Violet</t>
  </si>
  <si>
    <t>Flowering Cabbage, Osaka IQ Red</t>
  </si>
  <si>
    <t>Flowering Cabbage, Pigeon Purple</t>
  </si>
  <si>
    <t>Flowering Cabbage, Pigeon Red</t>
  </si>
  <si>
    <t>Flowering Cabbage, Pigeon Victoria</t>
  </si>
  <si>
    <t>Flowering Cabbage, Pigeon White</t>
  </si>
  <si>
    <t>Flowering Cabbage, Songbird Mix</t>
  </si>
  <si>
    <t>Flowering Cabbage, Songbird Pink</t>
  </si>
  <si>
    <t>Flowering Cabbage, Songbird Red</t>
  </si>
  <si>
    <t>Flowering Cabbage, Songbird White</t>
  </si>
  <si>
    <t>Flowering Kale, Bor Scarlet</t>
  </si>
  <si>
    <t>Flowering Kale, Bor Winter</t>
  </si>
  <si>
    <t>Flowering Kale, Crystal Deep Red</t>
  </si>
  <si>
    <t>Flowering Kale, Crystal Pink</t>
  </si>
  <si>
    <t>Flowering Kale, Dinosaur</t>
  </si>
  <si>
    <t>Flowering Kale, Glamour Red</t>
  </si>
  <si>
    <t>Flowering Kale, Kamome Bright Red</t>
  </si>
  <si>
    <t>Flowering Kale, Kamome Bright White</t>
  </si>
  <si>
    <t>Flowering Kale, Kamome Pink</t>
  </si>
  <si>
    <t>Flowering Kale, Nagoya Red</t>
  </si>
  <si>
    <t>Flowering Kale, Nagoya Rose</t>
  </si>
  <si>
    <t>Flowering Kale, Nagoya White</t>
  </si>
  <si>
    <t>Flowering Kale, Peacock Red</t>
  </si>
  <si>
    <t>Flowering Kale, Peacock White</t>
  </si>
  <si>
    <t>Flowering Kale, Yokohama Mix</t>
  </si>
  <si>
    <t>Flowering Kale, Yokohama Red</t>
  </si>
  <si>
    <t>Flowering Kale, Yokohama White</t>
  </si>
  <si>
    <t>Pansy, Colossus Fire</t>
  </si>
  <si>
    <t>Pansy, Colossus Lemon Shades</t>
  </si>
  <si>
    <t>Pansy, Colossus Neon Violet</t>
  </si>
  <si>
    <t>Pansy, Colossus Ocean</t>
  </si>
  <si>
    <t>Pansy, Colossus Red Blotch</t>
  </si>
  <si>
    <t>Pansy, Colossus Rose Blotch</t>
  </si>
  <si>
    <t>Pansy, Colossus Rose Medley</t>
  </si>
  <si>
    <t>Pansy, Colossus Tricolor</t>
  </si>
  <si>
    <t>Pansy, Colossus White</t>
  </si>
  <si>
    <t>Pansy, Colossus White Blotch</t>
  </si>
  <si>
    <t>Pansy, Colossus Yellow</t>
  </si>
  <si>
    <t>Pansy, Colossus Yellow Blotch</t>
  </si>
  <si>
    <t>Pansy, Crown Purple</t>
  </si>
  <si>
    <t>Pansy, Crown Yellow</t>
  </si>
  <si>
    <t>Pansy, MG II Deep Blue Blotch</t>
  </si>
  <si>
    <t>Pansy, MG II Fire Blotch</t>
  </si>
  <si>
    <t>Pansy, MG II Marina</t>
  </si>
  <si>
    <t>Pansy, MG II Purple Blotch</t>
  </si>
  <si>
    <t>Pansy, MG II Purple Clear</t>
  </si>
  <si>
    <t>Pansy, MG II Red Blotch</t>
  </si>
  <si>
    <t>Pansy, MG II Rose Blotch</t>
  </si>
  <si>
    <t>Pansy, MG II White Blotch</t>
  </si>
  <si>
    <t>Pansy, MG II White Clear</t>
  </si>
  <si>
    <t>Pansy, MG II Yellow Blotch</t>
  </si>
  <si>
    <t>Pansy, MG II Yellow Clear</t>
  </si>
  <si>
    <t>Pansy, Matrix Beaconsfield</t>
  </si>
  <si>
    <t>Pansy, Matrix Blue Blotch</t>
  </si>
  <si>
    <t>Pansy, Matrix Light Blue</t>
  </si>
  <si>
    <t>Pansy, Matrix Mix</t>
  </si>
  <si>
    <t>Pansy, Matrix Mix Citrus</t>
  </si>
  <si>
    <t>Pansy, Matrix Morpheus</t>
  </si>
  <si>
    <t>Pansy, Matrix Ocean</t>
  </si>
  <si>
    <t>Pansy, Matrix Orange</t>
  </si>
  <si>
    <t>Pansy, Matrix Primrose</t>
  </si>
  <si>
    <t>Pansy, Matrix Purple</t>
  </si>
  <si>
    <t>Pansy, Matrix Red Blotch</t>
  </si>
  <si>
    <t>Pansy, Matrix Red Wing</t>
  </si>
  <si>
    <t>Pansy, Matrix Rose Blotch</t>
  </si>
  <si>
    <t>Pansy, Matrix True Blue</t>
  </si>
  <si>
    <t>Pansy, Matrix White</t>
  </si>
  <si>
    <t>Pansy, Matrix White Blotch</t>
  </si>
  <si>
    <t>Pansy, Matrix Yellow</t>
  </si>
  <si>
    <t>Pansy, Matrix Yellow Blotch</t>
  </si>
  <si>
    <t>Pansy, Spooky Halloween Mix</t>
  </si>
  <si>
    <t>Pansy - Spreading, Cool Wave Frost</t>
  </si>
  <si>
    <t>Pansy - Spreading, Cool Wave Lemon Imp</t>
  </si>
  <si>
    <t>Pansy - Spreading, Cool Wave Purple</t>
  </si>
  <si>
    <t>Pansy - Spreading, Cool Wave White</t>
  </si>
  <si>
    <t>Snapdragon, Sonnet Crimson</t>
  </si>
  <si>
    <t>Snapdragon, Sonnet Mixture</t>
  </si>
  <si>
    <t>Snapdragon, Sonnet Orange Scarlet</t>
  </si>
  <si>
    <t>Snapdragon, Sonnet Pink</t>
  </si>
  <si>
    <t>Snapdragon, Sonnet White</t>
  </si>
  <si>
    <t>Snapdragon, Sonnet Yellow</t>
  </si>
  <si>
    <t>Viola, Penny Clear Yellow</t>
  </si>
  <si>
    <t>Viola, Penny Deep Blue</t>
  </si>
  <si>
    <t>Viola, Penny Marina</t>
  </si>
  <si>
    <t>Viola, Penny Mix Citrus</t>
  </si>
  <si>
    <t>Viola, Penny Mix Winter</t>
  </si>
  <si>
    <t>Viola, Penny Peach Jump Up</t>
  </si>
  <si>
    <t>Viola, Penny Primrose Picotee</t>
  </si>
  <si>
    <t>Viola, Penny Purple Picotee</t>
  </si>
  <si>
    <t>Viola, Penny Red Blotch</t>
  </si>
  <si>
    <t>Viola, Penny Rose Blotch</t>
  </si>
  <si>
    <t>Viola, Penny White</t>
  </si>
  <si>
    <t>Viola, Penny Yellow</t>
  </si>
  <si>
    <t>Viola, Sorbet Black Delight</t>
  </si>
  <si>
    <t>Viola, Sorbet Fire</t>
  </si>
  <si>
    <t>Viola, Sorbet Honeybee</t>
  </si>
  <si>
    <t>Viola, Sorbet Lavender Pink</t>
  </si>
  <si>
    <t>Viola, Sorbet XP Deep Orange</t>
  </si>
  <si>
    <t>Viola, Sorbet XP Mix Harvest</t>
  </si>
  <si>
    <t>Viola, Sorbet XP Morpho</t>
  </si>
  <si>
    <t>Viola, Sorbet XP Purple</t>
  </si>
  <si>
    <t>Viola, Sorbet XP True Blue</t>
  </si>
  <si>
    <t>Viola, Sorbet XP White</t>
  </si>
  <si>
    <t>Viola, Sorbet XP Yellow</t>
  </si>
  <si>
    <t>HERBS</t>
  </si>
  <si>
    <t>FERNS</t>
  </si>
  <si>
    <t>SUCCULENTS</t>
  </si>
  <si>
    <t>PERENNIALS</t>
  </si>
  <si>
    <t>Rudbeckia, Goldsturm</t>
  </si>
  <si>
    <t>O4395</t>
  </si>
  <si>
    <t>R4395</t>
  </si>
  <si>
    <t>T4395</t>
  </si>
  <si>
    <t>O4515</t>
  </si>
  <si>
    <t>R4515</t>
  </si>
  <si>
    <t>T4515</t>
  </si>
  <si>
    <t>O4525</t>
  </si>
  <si>
    <t>R4525</t>
  </si>
  <si>
    <t>T4525</t>
  </si>
  <si>
    <t>O4605</t>
  </si>
  <si>
    <t>R4605</t>
  </si>
  <si>
    <t>T4605</t>
  </si>
  <si>
    <t>O4630</t>
  </si>
  <si>
    <t>R4630</t>
  </si>
  <si>
    <t>T4630</t>
  </si>
  <si>
    <t>O4635</t>
  </si>
  <si>
    <t>R4635</t>
  </si>
  <si>
    <t>T4635</t>
  </si>
  <si>
    <t>O4640</t>
  </si>
  <si>
    <t>R4640</t>
  </si>
  <si>
    <t>T4640</t>
  </si>
  <si>
    <t>O4645</t>
  </si>
  <si>
    <t>R4645</t>
  </si>
  <si>
    <t>T4645</t>
  </si>
  <si>
    <t>O4665</t>
  </si>
  <si>
    <t>R4665</t>
  </si>
  <si>
    <t>T4665</t>
  </si>
  <si>
    <t>O4670</t>
  </si>
  <si>
    <t>R4670</t>
  </si>
  <si>
    <t>T4670</t>
  </si>
  <si>
    <t>O4685</t>
  </si>
  <si>
    <t>R4685</t>
  </si>
  <si>
    <t>T4685</t>
  </si>
  <si>
    <t>O4690</t>
  </si>
  <si>
    <t>R4690</t>
  </si>
  <si>
    <t>T4690</t>
  </si>
  <si>
    <t>O4695</t>
  </si>
  <si>
    <t>R4695</t>
  </si>
  <si>
    <t>T4695</t>
  </si>
  <si>
    <t>O4700</t>
  </si>
  <si>
    <t>R4700</t>
  </si>
  <si>
    <t>T4700</t>
  </si>
  <si>
    <t>O4705</t>
  </si>
  <si>
    <t>R4705</t>
  </si>
  <si>
    <t>T4705</t>
  </si>
  <si>
    <t>O4710</t>
  </si>
  <si>
    <t>R4710</t>
  </si>
  <si>
    <t>T4710</t>
  </si>
  <si>
    <t>O6410</t>
  </si>
  <si>
    <t>R6410</t>
  </si>
  <si>
    <t>T6410</t>
  </si>
  <si>
    <t>O6430</t>
  </si>
  <si>
    <t>R6430</t>
  </si>
  <si>
    <t>T6430</t>
  </si>
  <si>
    <t>O7220</t>
  </si>
  <si>
    <t>R7220</t>
  </si>
  <si>
    <t>T7220</t>
  </si>
  <si>
    <t>O7235</t>
  </si>
  <si>
    <t>R7235</t>
  </si>
  <si>
    <t>T7235</t>
  </si>
  <si>
    <t>O7245</t>
  </si>
  <si>
    <t>R7245</t>
  </si>
  <si>
    <t>T7245</t>
  </si>
  <si>
    <t>O7265</t>
  </si>
  <si>
    <t>R7265</t>
  </si>
  <si>
    <t>T7265</t>
  </si>
  <si>
    <t>O7295</t>
  </si>
  <si>
    <t>R7295</t>
  </si>
  <si>
    <t>T7295</t>
  </si>
  <si>
    <t>C7380</t>
  </si>
  <si>
    <t>C7595</t>
  </si>
  <si>
    <r>
      <t>wk</t>
    </r>
    <r>
      <rPr>
        <b/>
        <sz val="12"/>
        <color theme="1"/>
        <rFont val="Arial Narrow"/>
        <family val="2"/>
      </rPr>
      <t xml:space="preserve"> 27</t>
    </r>
  </si>
  <si>
    <r>
      <t>wk</t>
    </r>
    <r>
      <rPr>
        <b/>
        <sz val="12"/>
        <color theme="1"/>
        <rFont val="Arial Narrow"/>
        <family val="2"/>
      </rPr>
      <t xml:space="preserve"> 44</t>
    </r>
    <r>
      <rPr>
        <sz val="12"/>
        <color theme="1"/>
        <rFont val="Calibri"/>
        <family val="2"/>
        <scheme val="minor"/>
      </rPr>
      <t/>
    </r>
  </si>
  <si>
    <t>Dianthus, Super Parfait Strwberry</t>
  </si>
  <si>
    <t>Dianthus, Telstar White</t>
  </si>
  <si>
    <t>Dianthus, Venti Parfait Blbry Eye</t>
  </si>
  <si>
    <t>Dianthus, Venti Parfait Crims Eye</t>
  </si>
  <si>
    <t>Dianthus interspec, Jolt Cherry</t>
  </si>
  <si>
    <t>Dianthus interspec, Jolt Pink Magic</t>
  </si>
  <si>
    <t>Dianthus interspec, Jolt Purple</t>
  </si>
  <si>
    <t>Dusty Miller, New Look</t>
  </si>
  <si>
    <t>Flowering Cabbage, Osaka IQ Pink Bicolor</t>
  </si>
  <si>
    <t>Flowering Cabbage, Osaka IQ White</t>
  </si>
  <si>
    <t>Flowering Kale, Crystal Snow</t>
  </si>
  <si>
    <t>Orn. Pepper, Chilly Chili</t>
  </si>
  <si>
    <t>Pansy, Cats Plus Blue Yellow</t>
  </si>
  <si>
    <t>Pansy, Colossus Dp Blue Blotch</t>
  </si>
  <si>
    <t>Pansy, Colossus Lavendr Medley</t>
  </si>
  <si>
    <t>Pansy, Colossus Purple Bltch</t>
  </si>
  <si>
    <t>Pansy, Delta ClassMx ApleCider</t>
  </si>
  <si>
    <t>Pansy, Delta ClassMx BerryTart</t>
  </si>
  <si>
    <t>Pansy, Delta ClassMx Blaze</t>
  </si>
  <si>
    <t>Pansy, Delta ClassMx CottnCndy</t>
  </si>
  <si>
    <t>Pansy, Delta ClassMx FrutSalad</t>
  </si>
  <si>
    <t>Pansy, Delta ClassMx Monet</t>
  </si>
  <si>
    <t>Pansy, Delta ClassMx Watrcolor</t>
  </si>
  <si>
    <t>Pansy, Delta ClassMx Wine&amp;Ches</t>
  </si>
  <si>
    <t>Pansy, Delta Classic Bconsfld</t>
  </si>
  <si>
    <t>Pansy, Delta Classic BluMorpho</t>
  </si>
  <si>
    <t>Pansy, Delta Classic PnkShades</t>
  </si>
  <si>
    <t>Pansy, Delta Classic Pure Red</t>
  </si>
  <si>
    <t>Pansy, Delta Classic Yl PrpWng</t>
  </si>
  <si>
    <t>Pansy, Delta Pro Clear Lemon</t>
  </si>
  <si>
    <t>Pansy, Delta Pro Clear LghtBlu</t>
  </si>
  <si>
    <t>Pansy, Delta Pro Clear Orange</t>
  </si>
  <si>
    <t>Pansy, Delta Pro Clear Violet</t>
  </si>
  <si>
    <t>Pansy, Delta Pro Clear Yellow</t>
  </si>
  <si>
    <t>Pansy, Delta Pro Clr True Blue</t>
  </si>
  <si>
    <t>Pansy, Delta Pro DpBlu w/Bltch</t>
  </si>
  <si>
    <t>Pansy, Delta Pro Lav BluShades</t>
  </si>
  <si>
    <t>Pansy, Delta Pro Mix All Color</t>
  </si>
  <si>
    <t>Pansy, Delta Pro Mix Citrus</t>
  </si>
  <si>
    <t>Pansy, Delta Pro Mix ClrColors</t>
  </si>
  <si>
    <t>Pansy, Delta Pro Mix Tricolor</t>
  </si>
  <si>
    <t>Pansy, Delta Pro Neon Violet</t>
  </si>
  <si>
    <t>Pansy, Delta Pro Rose w/ Bltch</t>
  </si>
  <si>
    <t>Pansy, Delta Pro Violet &amp; Whit</t>
  </si>
  <si>
    <t>Pansy, Delta Pro White w/Bltch</t>
  </si>
  <si>
    <t>Pansy, MG II Mix Seabr Blotch</t>
  </si>
  <si>
    <t>Pansy, Matrix Dp Blue Blotch</t>
  </si>
  <si>
    <t>Pansy, Matrix Mix Autumn Blze</t>
  </si>
  <si>
    <t>Pansy, Matrix Mix Cstl Sunrise</t>
  </si>
  <si>
    <t>Pansy, Matrix Mix Rasp Sundae</t>
  </si>
  <si>
    <t>Pansy, Matrix Rose</t>
  </si>
  <si>
    <t>Pansy, Matrix Solar Flare</t>
  </si>
  <si>
    <t>Pansy, Select Orange w/ Blotch</t>
  </si>
  <si>
    <t>Pansy, Spr Matrix Blue Wing</t>
  </si>
  <si>
    <t>Pansy, Spr Matrix Dp Orange</t>
  </si>
  <si>
    <t>Pansy, Spr Matrix Pink Shades</t>
  </si>
  <si>
    <t>Pansy, Spr Matrix PurpleWhite</t>
  </si>
  <si>
    <t>Pansy, Spr Matrix Sangria</t>
  </si>
  <si>
    <t>Pansy, Spr Matrix Scarlet</t>
  </si>
  <si>
    <t>Pansy - Spreading, Cool Wave Blue Skies</t>
  </si>
  <si>
    <t>Pansy - Spreading, Cool Wave Mix BeryNCrm</t>
  </si>
  <si>
    <t>Pansy - Spreading, Cool Wave Raspbrry Swrl</t>
  </si>
  <si>
    <t>Pansy - Spreading, Cool Wave Strwbry Swirl</t>
  </si>
  <si>
    <t>Pansy - Spreading, Cool Wave Sunshine&amp;Wine</t>
  </si>
  <si>
    <t>Petchoa, Caliburst Yellow</t>
  </si>
  <si>
    <t>Petunia, Dreams Burgundy Picotee</t>
  </si>
  <si>
    <t>Petunia, Dreams Red Picotee</t>
  </si>
  <si>
    <t>Petunia, Dreams Rose</t>
  </si>
  <si>
    <t>Snapdragon, DoubleShot Orange Bicol</t>
  </si>
  <si>
    <t>Snapdragon, Snapshot Burgundy Bic</t>
  </si>
  <si>
    <t>Viola, Admire Mix Maxi</t>
  </si>
  <si>
    <t>Viola, ColorMax Berry Pie</t>
  </si>
  <si>
    <t>Viola, ColorMax Blue Jeans</t>
  </si>
  <si>
    <t>Viola, ColorMax Clear Orange</t>
  </si>
  <si>
    <t>Viola, ColorMax Clear Purple</t>
  </si>
  <si>
    <t>Viola, ColorMax Clear Yellow</t>
  </si>
  <si>
    <t>Viola, ColorMax Icy Blue</t>
  </si>
  <si>
    <t>Viola, ColorMax Mix LemonbryPi</t>
  </si>
  <si>
    <t>Viola, Sorbet Carmine Rose</t>
  </si>
  <si>
    <t>Viola, Sorbet XP Mix BlbrySund</t>
  </si>
  <si>
    <t>Viola, Sorbet XP Mix SprngSlct</t>
  </si>
  <si>
    <t>Viola, Sorbet XP Orang Jump Up</t>
  </si>
  <si>
    <t>Viola, Sorbet XP Pink Wing</t>
  </si>
  <si>
    <t>Viola, Sorbet XP Yellow Bltch</t>
  </si>
  <si>
    <t>Viola, Sorbet XP Yellow JumpUp</t>
  </si>
  <si>
    <t>R1800</t>
  </si>
  <si>
    <t>T1800</t>
  </si>
  <si>
    <t>R1910</t>
  </si>
  <si>
    <t>T1910</t>
  </si>
  <si>
    <t>O2000</t>
  </si>
  <si>
    <t>R2000</t>
  </si>
  <si>
    <t>T2000</t>
  </si>
  <si>
    <t>O2005</t>
  </si>
  <si>
    <t>R2005</t>
  </si>
  <si>
    <t>T2005</t>
  </si>
  <si>
    <t>T2035</t>
  </si>
  <si>
    <t>O4480</t>
  </si>
  <si>
    <t>R4480</t>
  </si>
  <si>
    <t>T4480</t>
  </si>
  <si>
    <t>O4485</t>
  </si>
  <si>
    <t>R4485</t>
  </si>
  <si>
    <t>T4485</t>
  </si>
  <si>
    <t>O4675</t>
  </si>
  <si>
    <t>R4675</t>
  </si>
  <si>
    <t>T4675</t>
  </si>
  <si>
    <t>O4715</t>
  </si>
  <si>
    <t>R4715</t>
  </si>
  <si>
    <t>T4715</t>
  </si>
  <si>
    <t>O4720</t>
  </si>
  <si>
    <t>R4720</t>
  </si>
  <si>
    <t>T4720</t>
  </si>
  <si>
    <t>O4740</t>
  </si>
  <si>
    <t>R4740</t>
  </si>
  <si>
    <t>T4740</t>
  </si>
  <si>
    <t>O4745</t>
  </si>
  <si>
    <t>R4745</t>
  </si>
  <si>
    <t>T4745</t>
  </si>
  <si>
    <t>O4750</t>
  </si>
  <si>
    <t>R4750</t>
  </si>
  <si>
    <t>T4750</t>
  </si>
  <si>
    <t>R4820</t>
  </si>
  <si>
    <t>T4820</t>
  </si>
  <si>
    <t>R4830</t>
  </si>
  <si>
    <t>T4830</t>
  </si>
  <si>
    <t>R4840</t>
  </si>
  <si>
    <t>T4840</t>
  </si>
  <si>
    <t>R4845</t>
  </si>
  <si>
    <t>T4845</t>
  </si>
  <si>
    <t>O7250</t>
  </si>
  <si>
    <t>R7250</t>
  </si>
  <si>
    <t>T7250</t>
  </si>
  <si>
    <t>Lavender, Anouk Purple Medley</t>
  </si>
  <si>
    <t>Lavender, Ellagance Purple</t>
  </si>
  <si>
    <t>Lavender, Hidcote Blue</t>
  </si>
  <si>
    <t>Lavender, Hidcote Blue (ctg)</t>
  </si>
  <si>
    <t>Lavender, Munstead (seed)</t>
  </si>
  <si>
    <t>Oregano, Greek (ctg)</t>
  </si>
  <si>
    <t>Oregano, Hot and Spicy</t>
  </si>
  <si>
    <t>Oregano, Italian</t>
  </si>
  <si>
    <t>Rosemary, Prostratus</t>
  </si>
  <si>
    <t>C6770S</t>
  </si>
  <si>
    <t>C6780S</t>
  </si>
  <si>
    <t>C6790S</t>
  </si>
  <si>
    <t>Nephrolepis biser, Macho</t>
  </si>
  <si>
    <t>Nephrolepis exalt, Boston Blue Bells</t>
  </si>
  <si>
    <t>Nephrolepis exalt, Boston True</t>
  </si>
  <si>
    <t>Nephrolepis exalt, Cotton Candy</t>
  </si>
  <si>
    <t>Nephrolepis exalt, Fluffy Ruffles</t>
  </si>
  <si>
    <t>Nephrolepis exalt, Montana</t>
  </si>
  <si>
    <t>Nephrolepis exalt, Nevada</t>
  </si>
  <si>
    <t>Nephrolepis oblit, Emerald Queen</t>
  </si>
  <si>
    <t>C9120</t>
  </si>
  <si>
    <t>C9165</t>
  </si>
  <si>
    <t>Echeveria, Coral Reef Pink</t>
  </si>
  <si>
    <t>Echeveria, Mensa</t>
  </si>
  <si>
    <t>Portulaca Succulnt, Molokiniensis</t>
  </si>
  <si>
    <t>C8580</t>
  </si>
  <si>
    <t>Achillea, Skysail Fire</t>
  </si>
  <si>
    <t>Achillea, Skysail Yellow</t>
  </si>
  <si>
    <t>Alcea, Peaches N Dreams</t>
  </si>
  <si>
    <t>Coreopsis, Solanna Sunset Bright</t>
  </si>
  <si>
    <t>Delphinium, Delphina Dark Blue WhtBee</t>
  </si>
  <si>
    <t>Delphinium, Delphina Lt Blue Wht Bee</t>
  </si>
  <si>
    <t>Delphinium, Magic Fnt Mix</t>
  </si>
  <si>
    <t>Delphinium, Pacific Giant Blk Knight</t>
  </si>
  <si>
    <t>Echinacea purpurea, PowWow Wild Berry</t>
  </si>
  <si>
    <t>Gaillardia, SpinTop Mariachi Copr Sun</t>
  </si>
  <si>
    <t>Gaillardia, SpinTop Redstarburst Imp</t>
  </si>
  <si>
    <t>Leucanthemum, Sweet Daisy Izabel</t>
  </si>
  <si>
    <t>Leucanthemum, White Lion</t>
  </si>
  <si>
    <t>Lupinus, Gallery Mini Blue Bicolor</t>
  </si>
  <si>
    <t>Lupinus, Gallery Mini Red</t>
  </si>
  <si>
    <t>Lupinus, Gallery Mini Yellow</t>
  </si>
  <si>
    <t>Monarda, Sugar Buzz Cherry Pops</t>
  </si>
  <si>
    <t>Papaver orientale, Princess Victoria Lse</t>
  </si>
  <si>
    <t>Rudbeckia, Pawnee Spirit</t>
  </si>
  <si>
    <t>Scabiosa, Flutter Deep Blue</t>
  </si>
  <si>
    <t>Sedum upright, Cherry Truffle</t>
  </si>
  <si>
    <t>Thymus, Woolly Thyme</t>
  </si>
  <si>
    <t>Thymus, creeping</t>
  </si>
  <si>
    <t>C7005</t>
  </si>
  <si>
    <t>W0390</t>
  </si>
  <si>
    <t>X0390</t>
  </si>
  <si>
    <t>V0390</t>
  </si>
  <si>
    <t>W1210</t>
  </si>
  <si>
    <t>X1210</t>
  </si>
  <si>
    <t>V1210</t>
  </si>
  <si>
    <t>W1440</t>
  </si>
  <si>
    <t>X1440</t>
  </si>
  <si>
    <t>V1440</t>
  </si>
  <si>
    <t>W1450</t>
  </si>
  <si>
    <t>X1450</t>
  </si>
  <si>
    <t>V1450</t>
  </si>
  <si>
    <t>W2070</t>
  </si>
  <si>
    <t>X2070</t>
  </si>
  <si>
    <t>V2070</t>
  </si>
  <si>
    <t>C7130</t>
  </si>
  <si>
    <t>W2240</t>
  </si>
  <si>
    <t>X2240</t>
  </si>
  <si>
    <t>V2240</t>
  </si>
  <si>
    <t>W2250</t>
  </si>
  <si>
    <t>X2250</t>
  </si>
  <si>
    <t>V2250</t>
  </si>
  <si>
    <t>W2390</t>
  </si>
  <si>
    <t>X2390</t>
  </si>
  <si>
    <t>V2390</t>
  </si>
  <si>
    <t>C7390</t>
  </si>
  <si>
    <t>W4450</t>
  </si>
  <si>
    <t>X4450</t>
  </si>
  <si>
    <t>V4450</t>
  </si>
  <si>
    <t>W4720</t>
  </si>
  <si>
    <t>X4720</t>
  </si>
  <si>
    <t>V4720</t>
  </si>
  <si>
    <t>C7650</t>
  </si>
  <si>
    <t>C7660</t>
  </si>
  <si>
    <t>X6750</t>
  </si>
  <si>
    <t>V6750</t>
  </si>
  <si>
    <t>2 0 2 5   S U M M E R   &amp;   F A L L</t>
  </si>
  <si>
    <t>Effective for shipments between July 1, 2025 to October 31, 2025</t>
  </si>
  <si>
    <t>Asparagus densi, FuzzyFern Frizz</t>
  </si>
  <si>
    <t>Dracaena, Indivisa (spikes)</t>
  </si>
  <si>
    <t>Eucalyptus, Silver Dollar</t>
  </si>
  <si>
    <t>Flowering Cabbage, Osaka IQ Mix</t>
  </si>
  <si>
    <t>Orn. Pepper, Onyx Orange</t>
  </si>
  <si>
    <t>Pansy, Delta Classic Pure Rose</t>
  </si>
  <si>
    <t>Pansy, Delta Pro Clear White</t>
  </si>
  <si>
    <t>Pansy, Delta Pro Fire</t>
  </si>
  <si>
    <t>Pansy, Delta Pro Mix Blotch</t>
  </si>
  <si>
    <t>Pansy, Delta Pro Yellw w/Bltch</t>
  </si>
  <si>
    <t>Pansy, Frizzle Sizzle Lemonbry</t>
  </si>
  <si>
    <t>Pansy, Spr Matrix Lemon</t>
  </si>
  <si>
    <t>Pansy - Spreading, Cool Wave Morpho</t>
  </si>
  <si>
    <t>Pansy - Spreading, Top Wave Blue Blotch</t>
  </si>
  <si>
    <t>Pansy - Spreading, Top Wave Orange</t>
  </si>
  <si>
    <t>Pansy - Spreading, Top Wave Purple Snburst</t>
  </si>
  <si>
    <t>Pansy - Spreading, Top Wave Rose Blotch</t>
  </si>
  <si>
    <t>Pansy - Spreading, Top Wave Violet</t>
  </si>
  <si>
    <t>Petunia, Dreams Rose Morn</t>
  </si>
  <si>
    <t>Snapdragon, DoubleShot Mix</t>
  </si>
  <si>
    <t>Snapdragon, DoubleShot Yel Rd Heart</t>
  </si>
  <si>
    <t>Snapdragon, Liberty Classic Mix</t>
  </si>
  <si>
    <t>Viola, Admire Mix California</t>
  </si>
  <si>
    <t>Viola, Penny Pro Blue</t>
  </si>
  <si>
    <t>Viola, Penny Pro Deep Blue</t>
  </si>
  <si>
    <t>Viola, Penny Pro Orange</t>
  </si>
  <si>
    <t>Viola, Penny Pro Orange JumpUp</t>
  </si>
  <si>
    <t>Viola, Penny Pro Red</t>
  </si>
  <si>
    <t>Viola, Penny Pro Violet</t>
  </si>
  <si>
    <t>Viola, Penny Pro Yellow</t>
  </si>
  <si>
    <t>Viola, Penny Pro Yellow JumpUp</t>
  </si>
  <si>
    <t>Viola, Penny Pro Yellow w/Blt</t>
  </si>
  <si>
    <t>Viola, Penny Red Wing</t>
  </si>
  <si>
    <t>T0275</t>
  </si>
  <si>
    <t>Q0275</t>
  </si>
  <si>
    <t>O1800</t>
  </si>
  <si>
    <t>O1810</t>
  </si>
  <si>
    <t>O1812</t>
  </si>
  <si>
    <t>R1812</t>
  </si>
  <si>
    <t>T1812</t>
  </si>
  <si>
    <t>O1820</t>
  </si>
  <si>
    <t>R1820</t>
  </si>
  <si>
    <t>T1820</t>
  </si>
  <si>
    <t>O1825</t>
  </si>
  <si>
    <t>R1825</t>
  </si>
  <si>
    <t>T1825</t>
  </si>
  <si>
    <t>O1830</t>
  </si>
  <si>
    <t>R1830</t>
  </si>
  <si>
    <t>T1830</t>
  </si>
  <si>
    <t>O1840</t>
  </si>
  <si>
    <t>R1840</t>
  </si>
  <si>
    <t>T1840</t>
  </si>
  <si>
    <t>O1845</t>
  </si>
  <si>
    <t>R1845</t>
  </si>
  <si>
    <t>T1845</t>
  </si>
  <si>
    <t>O1850</t>
  </si>
  <si>
    <t>R1850</t>
  </si>
  <si>
    <t>T1850</t>
  </si>
  <si>
    <t>O1855</t>
  </si>
  <si>
    <t>R1855</t>
  </si>
  <si>
    <t>T1855</t>
  </si>
  <si>
    <t>O1870</t>
  </si>
  <si>
    <t>R1870</t>
  </si>
  <si>
    <t>T1870</t>
  </si>
  <si>
    <t>R1900</t>
  </si>
  <si>
    <t>T1900</t>
  </si>
  <si>
    <t>Q1900</t>
  </si>
  <si>
    <t>Q1905</t>
  </si>
  <si>
    <t>Q1910</t>
  </si>
  <si>
    <t>R1970</t>
  </si>
  <si>
    <t>T1970</t>
  </si>
  <si>
    <t>Q2035</t>
  </si>
  <si>
    <t>O2100</t>
  </si>
  <si>
    <t>R2100</t>
  </si>
  <si>
    <t>T2100</t>
  </si>
  <si>
    <t>O2105</t>
  </si>
  <si>
    <t>R2105</t>
  </si>
  <si>
    <t>T2105</t>
  </si>
  <si>
    <t>O2110</t>
  </si>
  <si>
    <t>R2110</t>
  </si>
  <si>
    <t>T2110</t>
  </si>
  <si>
    <t>O2115</t>
  </si>
  <si>
    <t>R2115</t>
  </si>
  <si>
    <t>T2115</t>
  </si>
  <si>
    <t>O2120</t>
  </si>
  <si>
    <t>R2120</t>
  </si>
  <si>
    <t>T2120</t>
  </si>
  <si>
    <t>O2125</t>
  </si>
  <si>
    <t>R2125</t>
  </si>
  <si>
    <t>T2125</t>
  </si>
  <si>
    <t>O2130</t>
  </si>
  <si>
    <t>R2130</t>
  </si>
  <si>
    <t>T2130</t>
  </si>
  <si>
    <t>O2132</t>
  </si>
  <si>
    <t>R2132</t>
  </si>
  <si>
    <t>T2132</t>
  </si>
  <si>
    <t>O2135</t>
  </si>
  <si>
    <t>R2135</t>
  </si>
  <si>
    <t>T2135</t>
  </si>
  <si>
    <t>O2140</t>
  </si>
  <si>
    <t>R2140</t>
  </si>
  <si>
    <t>T2140</t>
  </si>
  <si>
    <t>O2145</t>
  </si>
  <si>
    <t>R2145</t>
  </si>
  <si>
    <t>T2145</t>
  </si>
  <si>
    <t>O2150</t>
  </si>
  <si>
    <t>R2150</t>
  </si>
  <si>
    <t>T2150</t>
  </si>
  <si>
    <t>O2200</t>
  </si>
  <si>
    <t>R2200</t>
  </si>
  <si>
    <t>T2200</t>
  </si>
  <si>
    <t>O2205</t>
  </si>
  <si>
    <t>R2205</t>
  </si>
  <si>
    <t>T2205</t>
  </si>
  <si>
    <t>O2230</t>
  </si>
  <si>
    <t>R2230</t>
  </si>
  <si>
    <t>T2230</t>
  </si>
  <si>
    <t>O2235</t>
  </si>
  <si>
    <t>R2235</t>
  </si>
  <si>
    <t>T2235</t>
  </si>
  <si>
    <t>O2240</t>
  </si>
  <si>
    <t>R2240</t>
  </si>
  <si>
    <t>T2240</t>
  </si>
  <si>
    <t>O2245</t>
  </si>
  <si>
    <t>R2245</t>
  </si>
  <si>
    <t>T2245</t>
  </si>
  <si>
    <t>O2250</t>
  </si>
  <si>
    <t>R2250</t>
  </si>
  <si>
    <t>T2250</t>
  </si>
  <si>
    <t>O2255</t>
  </si>
  <si>
    <t>R2255</t>
  </si>
  <si>
    <t>T2255</t>
  </si>
  <si>
    <t>O2260</t>
  </si>
  <si>
    <t>R2260</t>
  </si>
  <si>
    <t>T2260</t>
  </si>
  <si>
    <t>O2265</t>
  </si>
  <si>
    <t>R2265</t>
  </si>
  <si>
    <t>T2265</t>
  </si>
  <si>
    <t>O2270</t>
  </si>
  <si>
    <t>R2270</t>
  </si>
  <si>
    <t>T2270</t>
  </si>
  <si>
    <t>O2275</t>
  </si>
  <si>
    <t>R2275</t>
  </si>
  <si>
    <t>T2275</t>
  </si>
  <si>
    <t>O2280</t>
  </si>
  <si>
    <t>R2280</t>
  </si>
  <si>
    <t>T2280</t>
  </si>
  <si>
    <t>O2285</t>
  </si>
  <si>
    <t>R2285</t>
  </si>
  <si>
    <t>T2285</t>
  </si>
  <si>
    <t>O2290</t>
  </si>
  <si>
    <t>R2290</t>
  </si>
  <si>
    <t>T2290</t>
  </si>
  <si>
    <t>O2295</t>
  </si>
  <si>
    <t>R2295</t>
  </si>
  <si>
    <t>T2295</t>
  </si>
  <si>
    <t>O2300</t>
  </si>
  <si>
    <t>R2300</t>
  </si>
  <si>
    <t>T2300</t>
  </si>
  <si>
    <t>O2305</t>
  </si>
  <si>
    <t>R2305</t>
  </si>
  <si>
    <t>T2305</t>
  </si>
  <si>
    <t>O2310</t>
  </si>
  <si>
    <t>R2310</t>
  </si>
  <si>
    <t>T2310</t>
  </si>
  <si>
    <t>R4120</t>
  </si>
  <si>
    <t>T4120</t>
  </si>
  <si>
    <t>Q4120</t>
  </si>
  <si>
    <t>R4125</t>
  </si>
  <si>
    <t>T4125</t>
  </si>
  <si>
    <t>Q4125</t>
  </si>
  <si>
    <t>O4300</t>
  </si>
  <si>
    <t>R4300</t>
  </si>
  <si>
    <t>T4300</t>
  </si>
  <si>
    <t>O4305</t>
  </si>
  <si>
    <t>R4305</t>
  </si>
  <si>
    <t>T4305</t>
  </si>
  <si>
    <t>O4315</t>
  </si>
  <si>
    <t>R4315</t>
  </si>
  <si>
    <t>T4315</t>
  </si>
  <si>
    <t>O4332A</t>
  </si>
  <si>
    <t>R4332A</t>
  </si>
  <si>
    <t>T4332A</t>
  </si>
  <si>
    <t>O4332B</t>
  </si>
  <si>
    <t>R4332B</t>
  </si>
  <si>
    <t>T4332B</t>
  </si>
  <si>
    <t>O4332C</t>
  </si>
  <si>
    <t>R4332C</t>
  </si>
  <si>
    <t>T4332C</t>
  </si>
  <si>
    <t>O4332D</t>
  </si>
  <si>
    <t>R4332D</t>
  </si>
  <si>
    <t>T4332D</t>
  </si>
  <si>
    <t>O4340</t>
  </si>
  <si>
    <t>R4340</t>
  </si>
  <si>
    <t>T4340</t>
  </si>
  <si>
    <t>O4345</t>
  </si>
  <si>
    <t>R4345</t>
  </si>
  <si>
    <t>T4345</t>
  </si>
  <si>
    <t>O4347A</t>
  </si>
  <si>
    <t>R4347A</t>
  </si>
  <si>
    <t>T4347A</t>
  </si>
  <si>
    <t>O4347B</t>
  </si>
  <si>
    <t>R4347B</t>
  </si>
  <si>
    <t>T4347B</t>
  </si>
  <si>
    <t>O4347C</t>
  </si>
  <si>
    <t>R4347C</t>
  </si>
  <si>
    <t>T4347C</t>
  </si>
  <si>
    <t>O4347D</t>
  </si>
  <si>
    <t>R4347D</t>
  </si>
  <si>
    <t>T4347D</t>
  </si>
  <si>
    <t>O4347E</t>
  </si>
  <si>
    <t>R4347E</t>
  </si>
  <si>
    <t>T4347E</t>
  </si>
  <si>
    <t>O4347F</t>
  </si>
  <si>
    <t>R4347F</t>
  </si>
  <si>
    <t>T4347F</t>
  </si>
  <si>
    <t>O4347H</t>
  </si>
  <si>
    <t>R4347H</t>
  </si>
  <si>
    <t>T4347H</t>
  </si>
  <si>
    <t>O4355</t>
  </si>
  <si>
    <t>R4355</t>
  </si>
  <si>
    <t>T4355</t>
  </si>
  <si>
    <t>O4357</t>
  </si>
  <si>
    <t>R4357</t>
  </si>
  <si>
    <t>T4357</t>
  </si>
  <si>
    <t>O4358</t>
  </si>
  <si>
    <t>R4358</t>
  </si>
  <si>
    <t>T4358</t>
  </si>
  <si>
    <t>O4359</t>
  </si>
  <si>
    <t>R4359</t>
  </si>
  <si>
    <t>T4359</t>
  </si>
  <si>
    <t>O4359A</t>
  </si>
  <si>
    <t>R4359A</t>
  </si>
  <si>
    <t>T4359A</t>
  </si>
  <si>
    <t>O4360</t>
  </si>
  <si>
    <t>R4360</t>
  </si>
  <si>
    <t>T4360</t>
  </si>
  <si>
    <t>O4365</t>
  </si>
  <si>
    <t>R4365</t>
  </si>
  <si>
    <t>T4365</t>
  </si>
  <si>
    <t>O4366</t>
  </si>
  <si>
    <t>R4366</t>
  </si>
  <si>
    <t>T4366</t>
  </si>
  <si>
    <t>O4367</t>
  </si>
  <si>
    <t>R4367</t>
  </si>
  <si>
    <t>T4367</t>
  </si>
  <si>
    <t>O4370</t>
  </si>
  <si>
    <t>R4370</t>
  </si>
  <si>
    <t>T4370</t>
  </si>
  <si>
    <t>O4375</t>
  </si>
  <si>
    <t>R4375</t>
  </si>
  <si>
    <t>T4375</t>
  </si>
  <si>
    <t>O4385</t>
  </si>
  <si>
    <t>R4385</t>
  </si>
  <si>
    <t>T4385</t>
  </si>
  <si>
    <t>O4390</t>
  </si>
  <si>
    <t>R4390</t>
  </si>
  <si>
    <t>T4390</t>
  </si>
  <si>
    <t>O4400</t>
  </si>
  <si>
    <t>R4400</t>
  </si>
  <si>
    <t>T4400</t>
  </si>
  <si>
    <t>O4415</t>
  </si>
  <si>
    <t>R4415</t>
  </si>
  <si>
    <t>T4415</t>
  </si>
  <si>
    <t>O4420</t>
  </si>
  <si>
    <t>R4420</t>
  </si>
  <si>
    <t>T4420</t>
  </si>
  <si>
    <t>O4421</t>
  </si>
  <si>
    <t>R4421</t>
  </si>
  <si>
    <t>T4421</t>
  </si>
  <si>
    <t>O4430</t>
  </si>
  <si>
    <t>R4430</t>
  </si>
  <si>
    <t>T4430</t>
  </si>
  <si>
    <t>O4440</t>
  </si>
  <si>
    <t>R4440</t>
  </si>
  <si>
    <t>T4440</t>
  </si>
  <si>
    <t>O4445</t>
  </si>
  <si>
    <t>R4445</t>
  </si>
  <si>
    <t>T4445</t>
  </si>
  <si>
    <t>O4450</t>
  </si>
  <si>
    <t>R4450</t>
  </si>
  <si>
    <t>T4450</t>
  </si>
  <si>
    <t>O4455</t>
  </si>
  <si>
    <t>R4455</t>
  </si>
  <si>
    <t>T4455</t>
  </si>
  <si>
    <t>O4465</t>
  </si>
  <si>
    <t>R4465</t>
  </si>
  <si>
    <t>T4465</t>
  </si>
  <si>
    <t>O4470</t>
  </si>
  <si>
    <t>R4470</t>
  </si>
  <si>
    <t>T4470</t>
  </si>
  <si>
    <t>O4475</t>
  </si>
  <si>
    <t>R4475</t>
  </si>
  <si>
    <t>T4475</t>
  </si>
  <si>
    <t>O4482</t>
  </si>
  <si>
    <t>R4482</t>
  </si>
  <si>
    <t>T4482</t>
  </si>
  <si>
    <t>O4490</t>
  </si>
  <si>
    <t>R4490</t>
  </si>
  <si>
    <t>T4490</t>
  </si>
  <si>
    <t>O4495</t>
  </si>
  <si>
    <t>R4495</t>
  </si>
  <si>
    <t>T4495</t>
  </si>
  <si>
    <t>O4500</t>
  </si>
  <si>
    <t>R4500</t>
  </si>
  <si>
    <t>T4500</t>
  </si>
  <si>
    <t>O4520</t>
  </si>
  <si>
    <t>R4520</t>
  </si>
  <si>
    <t>T4520</t>
  </si>
  <si>
    <t>O4633</t>
  </si>
  <si>
    <t>R4633</t>
  </si>
  <si>
    <t>T4633</t>
  </si>
  <si>
    <t>O4634</t>
  </si>
  <si>
    <t>R4634</t>
  </si>
  <si>
    <t>T4634</t>
  </si>
  <si>
    <t>O4642A</t>
  </si>
  <si>
    <t>R4642A</t>
  </si>
  <si>
    <t>T4642A</t>
  </si>
  <si>
    <t>O4642B</t>
  </si>
  <si>
    <t>R4642B</t>
  </si>
  <si>
    <t>T4642B</t>
  </si>
  <si>
    <t>O4642C</t>
  </si>
  <si>
    <t>R4642C</t>
  </si>
  <si>
    <t>T4642C</t>
  </si>
  <si>
    <t>O4642E</t>
  </si>
  <si>
    <t>R4642E</t>
  </si>
  <si>
    <t>T4642E</t>
  </si>
  <si>
    <t>O4642F</t>
  </si>
  <si>
    <t>R4642F</t>
  </si>
  <si>
    <t>T4642G</t>
  </si>
  <si>
    <t>O4642G</t>
  </si>
  <si>
    <t>R4642G</t>
  </si>
  <si>
    <t>T4642F</t>
  </si>
  <si>
    <t>O4642H</t>
  </si>
  <si>
    <t>R4642H</t>
  </si>
  <si>
    <t>T4642H</t>
  </si>
  <si>
    <t>O4642I</t>
  </si>
  <si>
    <t>R4642I</t>
  </si>
  <si>
    <t>T4642I</t>
  </si>
  <si>
    <t>O4644</t>
  </si>
  <si>
    <t>R4644</t>
  </si>
  <si>
    <t>T4644</t>
  </si>
  <si>
    <t>O4646</t>
  </si>
  <si>
    <t>R4646</t>
  </si>
  <si>
    <t>T4646</t>
  </si>
  <si>
    <t>O4648</t>
  </si>
  <si>
    <t>R4648</t>
  </si>
  <si>
    <t>T4648</t>
  </si>
  <si>
    <t>O4650</t>
  </si>
  <si>
    <t>R4650</t>
  </si>
  <si>
    <t>T4650</t>
  </si>
  <si>
    <t>O4652</t>
  </si>
  <si>
    <t>R4652</t>
  </si>
  <si>
    <t>T4652</t>
  </si>
  <si>
    <t>O4653</t>
  </si>
  <si>
    <t>R4653</t>
  </si>
  <si>
    <t>T4653</t>
  </si>
  <si>
    <t>O4655</t>
  </si>
  <si>
    <t>R4655</t>
  </si>
  <si>
    <t>T4655</t>
  </si>
  <si>
    <t>O4657</t>
  </si>
  <si>
    <t>R4657</t>
  </si>
  <si>
    <t>T4657</t>
  </si>
  <si>
    <t>O4660</t>
  </si>
  <si>
    <t>R4660</t>
  </si>
  <si>
    <t>T4660</t>
  </si>
  <si>
    <t>O4671</t>
  </si>
  <si>
    <t>R4671</t>
  </si>
  <si>
    <t>T4671</t>
  </si>
  <si>
    <t>O4687</t>
  </si>
  <si>
    <t>R4687</t>
  </si>
  <si>
    <t>T4687</t>
  </si>
  <si>
    <t>O4692</t>
  </si>
  <si>
    <t>R4692</t>
  </si>
  <si>
    <t>T4692</t>
  </si>
  <si>
    <t>O4692A</t>
  </si>
  <si>
    <t>R4692A</t>
  </si>
  <si>
    <t>T4692A</t>
  </si>
  <si>
    <t>O4692B</t>
  </si>
  <si>
    <t>R4692B</t>
  </si>
  <si>
    <t>T4692B</t>
  </si>
  <si>
    <t>O4692C</t>
  </si>
  <si>
    <t>R4692C</t>
  </si>
  <si>
    <t>T4692C</t>
  </si>
  <si>
    <t>O4707</t>
  </si>
  <si>
    <t>R4707</t>
  </si>
  <si>
    <t>T4707</t>
  </si>
  <si>
    <t>O4726</t>
  </si>
  <si>
    <t>R4726</t>
  </si>
  <si>
    <t>T4726</t>
  </si>
  <si>
    <t>O4726A</t>
  </si>
  <si>
    <t>R4726A</t>
  </si>
  <si>
    <t>T4726A</t>
  </si>
  <si>
    <t>O4746</t>
  </si>
  <si>
    <t>R4746</t>
  </si>
  <si>
    <t>T4746</t>
  </si>
  <si>
    <t>O4752</t>
  </si>
  <si>
    <t>R4752</t>
  </si>
  <si>
    <t>T4752</t>
  </si>
  <si>
    <t>O4756</t>
  </si>
  <si>
    <t>R4756</t>
  </si>
  <si>
    <t>T4756</t>
  </si>
  <si>
    <t>O4757</t>
  </si>
  <si>
    <t>R4757</t>
  </si>
  <si>
    <t>T4757</t>
  </si>
  <si>
    <t>R4800</t>
  </si>
  <si>
    <t>T4800</t>
  </si>
  <si>
    <t>Q4800</t>
  </si>
  <si>
    <t>R4802</t>
  </si>
  <si>
    <t>T4802</t>
  </si>
  <si>
    <t>Q4802</t>
  </si>
  <si>
    <t>R4805</t>
  </si>
  <si>
    <t>T4805</t>
  </si>
  <si>
    <t>Q4805</t>
  </si>
  <si>
    <t>R4806</t>
  </si>
  <si>
    <t>T4806</t>
  </si>
  <si>
    <t>Q4806</t>
  </si>
  <si>
    <t>R4810</t>
  </si>
  <si>
    <t>T4810</t>
  </si>
  <si>
    <t>Q4810</t>
  </si>
  <si>
    <t>R4812</t>
  </si>
  <si>
    <t>T4812</t>
  </si>
  <si>
    <t>Q4812</t>
  </si>
  <si>
    <t>R4815</t>
  </si>
  <si>
    <t>T4815</t>
  </si>
  <si>
    <t>Q4815</t>
  </si>
  <si>
    <t>Q4820</t>
  </si>
  <si>
    <t>R4825</t>
  </si>
  <si>
    <t>T4825</t>
  </si>
  <si>
    <t>Q4825</t>
  </si>
  <si>
    <t>Q4830</t>
  </si>
  <si>
    <t>R4835</t>
  </si>
  <si>
    <t>T4835</t>
  </si>
  <si>
    <t>Q4835</t>
  </si>
  <si>
    <t>Q4840</t>
  </si>
  <si>
    <t>Q4845</t>
  </si>
  <si>
    <t>R4850</t>
  </si>
  <si>
    <t>T4850</t>
  </si>
  <si>
    <t>Q4850</t>
  </si>
  <si>
    <t>R4855</t>
  </si>
  <si>
    <t>T4855</t>
  </si>
  <si>
    <t>Q4855</t>
  </si>
  <si>
    <t>R4856</t>
  </si>
  <si>
    <t>T4856</t>
  </si>
  <si>
    <t>Q4856</t>
  </si>
  <si>
    <t>R4870</t>
  </si>
  <si>
    <t>T4870</t>
  </si>
  <si>
    <t>Q4870</t>
  </si>
  <si>
    <t>R4871</t>
  </si>
  <si>
    <t>T4871</t>
  </si>
  <si>
    <t>Q4871</t>
  </si>
  <si>
    <t>R4872</t>
  </si>
  <si>
    <t>T4872</t>
  </si>
  <si>
    <t>Q4872</t>
  </si>
  <si>
    <t>R4873</t>
  </si>
  <si>
    <t>T4873</t>
  </si>
  <si>
    <t>Q4873</t>
  </si>
  <si>
    <t>R4874</t>
  </si>
  <si>
    <t>T4874</t>
  </si>
  <si>
    <t>Q4874</t>
  </si>
  <si>
    <t>O5035</t>
  </si>
  <si>
    <t>R5035</t>
  </si>
  <si>
    <t>T5035</t>
  </si>
  <si>
    <t>O5040</t>
  </si>
  <si>
    <t>R5040</t>
  </si>
  <si>
    <t>T5040</t>
  </si>
  <si>
    <t>O5045</t>
  </si>
  <si>
    <t>R5045</t>
  </si>
  <si>
    <t>T5045</t>
  </si>
  <si>
    <t>O5050</t>
  </si>
  <si>
    <t>R5050</t>
  </si>
  <si>
    <t>T5050</t>
  </si>
  <si>
    <t>O5060</t>
  </si>
  <si>
    <t>R5060</t>
  </si>
  <si>
    <t>T5060</t>
  </si>
  <si>
    <t>O5065</t>
  </si>
  <si>
    <t>R5065</t>
  </si>
  <si>
    <t>T5065</t>
  </si>
  <si>
    <t>O5070</t>
  </si>
  <si>
    <t>R5070</t>
  </si>
  <si>
    <t>T5070</t>
  </si>
  <si>
    <t>O5075</t>
  </si>
  <si>
    <t>R5075</t>
  </si>
  <si>
    <t>T5075</t>
  </si>
  <si>
    <t>O5080</t>
  </si>
  <si>
    <t>R5080</t>
  </si>
  <si>
    <t>T5080</t>
  </si>
  <si>
    <t>O5085</t>
  </si>
  <si>
    <t>R5085</t>
  </si>
  <si>
    <t>T5085</t>
  </si>
  <si>
    <t>O5095</t>
  </si>
  <si>
    <t>R5095</t>
  </si>
  <si>
    <t>T5095</t>
  </si>
  <si>
    <t>O5100</t>
  </si>
  <si>
    <t>R5100</t>
  </si>
  <si>
    <t>T5100</t>
  </si>
  <si>
    <t>O6305</t>
  </si>
  <si>
    <t>R6305</t>
  </si>
  <si>
    <t>T6305</t>
  </si>
  <si>
    <t>O6310</t>
  </si>
  <si>
    <t>R6310</t>
  </si>
  <si>
    <t>T6310</t>
  </si>
  <si>
    <t>O6315</t>
  </si>
  <si>
    <t>R6315</t>
  </si>
  <si>
    <t>T6315</t>
  </si>
  <si>
    <t>O6316</t>
  </si>
  <si>
    <t>R6316</t>
  </si>
  <si>
    <t>T6316</t>
  </si>
  <si>
    <t>O6330</t>
  </si>
  <si>
    <t>R6330</t>
  </si>
  <si>
    <t>T6330</t>
  </si>
  <si>
    <t>O6350</t>
  </si>
  <si>
    <t>R6350</t>
  </si>
  <si>
    <t>T6350</t>
  </si>
  <si>
    <t>O6355</t>
  </si>
  <si>
    <t>R6355</t>
  </si>
  <si>
    <t>T6355</t>
  </si>
  <si>
    <t>O6360</t>
  </si>
  <si>
    <t>R6360</t>
  </si>
  <si>
    <t>T6360</t>
  </si>
  <si>
    <t>O6370</t>
  </si>
  <si>
    <t>R6370</t>
  </si>
  <si>
    <t>T6370</t>
  </si>
  <si>
    <t>O6375</t>
  </si>
  <si>
    <t>R6375</t>
  </si>
  <si>
    <t>T6375</t>
  </si>
  <si>
    <t>O6380</t>
  </si>
  <si>
    <t>R6380</t>
  </si>
  <si>
    <t>T6380</t>
  </si>
  <si>
    <t>O6385</t>
  </si>
  <si>
    <t>R6385</t>
  </si>
  <si>
    <t>T6385</t>
  </si>
  <si>
    <t>O6390</t>
  </si>
  <si>
    <t>R6390</t>
  </si>
  <si>
    <t>T6390</t>
  </si>
  <si>
    <t>O6395</t>
  </si>
  <si>
    <t>R6395</t>
  </si>
  <si>
    <t>T6395</t>
  </si>
  <si>
    <t>O6400</t>
  </si>
  <si>
    <t>R6400</t>
  </si>
  <si>
    <t>T6400</t>
  </si>
  <si>
    <t>O6405</t>
  </si>
  <si>
    <t>R6405</t>
  </si>
  <si>
    <t>T6405</t>
  </si>
  <si>
    <t>O6415</t>
  </si>
  <si>
    <t>R6415</t>
  </si>
  <si>
    <t>T6415</t>
  </si>
  <si>
    <t>O6420</t>
  </si>
  <si>
    <t>R6420</t>
  </si>
  <si>
    <t>T6420</t>
  </si>
  <si>
    <t>O6425</t>
  </si>
  <si>
    <t>R6425</t>
  </si>
  <si>
    <t>T6425</t>
  </si>
  <si>
    <t>O6435</t>
  </si>
  <si>
    <t>R6435</t>
  </si>
  <si>
    <t>T6435</t>
  </si>
  <si>
    <t>O6465</t>
  </si>
  <si>
    <t>R6465</t>
  </si>
  <si>
    <t>T6465</t>
  </si>
  <si>
    <t>O7102</t>
  </si>
  <si>
    <t>R7102</t>
  </si>
  <si>
    <t>T7102</t>
  </si>
  <si>
    <t>O7100</t>
  </si>
  <si>
    <t>R7100</t>
  </si>
  <si>
    <t>T7100</t>
  </si>
  <si>
    <t>O7105</t>
  </si>
  <si>
    <t>R7105</t>
  </si>
  <si>
    <t>T7105</t>
  </si>
  <si>
    <t>O7110</t>
  </si>
  <si>
    <t>R7110</t>
  </si>
  <si>
    <t>T7110</t>
  </si>
  <si>
    <t>O7111</t>
  </si>
  <si>
    <t>R7111</t>
  </si>
  <si>
    <t>T7111</t>
  </si>
  <si>
    <t>O7111A</t>
  </si>
  <si>
    <t>R7111A</t>
  </si>
  <si>
    <t>T7111A</t>
  </si>
  <si>
    <t>O7112</t>
  </si>
  <si>
    <t>R7112</t>
  </si>
  <si>
    <t>T7112</t>
  </si>
  <si>
    <t>O7115</t>
  </si>
  <si>
    <t>R7115</t>
  </si>
  <si>
    <t>T7115</t>
  </si>
  <si>
    <t>O7120</t>
  </si>
  <si>
    <t>R7120</t>
  </si>
  <si>
    <t>T7120</t>
  </si>
  <si>
    <t>O7130</t>
  </si>
  <si>
    <t>R7130</t>
  </si>
  <si>
    <t>T7130</t>
  </si>
  <si>
    <t>O7135</t>
  </si>
  <si>
    <t>R7135</t>
  </si>
  <si>
    <t>T7135</t>
  </si>
  <si>
    <t>O7155</t>
  </si>
  <si>
    <t>R7155</t>
  </si>
  <si>
    <t>T7155</t>
  </si>
  <si>
    <t>O7156</t>
  </si>
  <si>
    <t>R7156</t>
  </si>
  <si>
    <t>T7156</t>
  </si>
  <si>
    <t>O7160</t>
  </si>
  <si>
    <t>R7160</t>
  </si>
  <si>
    <t>T7160</t>
  </si>
  <si>
    <t>O7162</t>
  </si>
  <si>
    <t>R7162</t>
  </si>
  <si>
    <t>T7162</t>
  </si>
  <si>
    <t>O7165</t>
  </si>
  <si>
    <t>R7165</t>
  </si>
  <si>
    <t>T7165</t>
  </si>
  <si>
    <t>O7170</t>
  </si>
  <si>
    <t>R7170</t>
  </si>
  <si>
    <t>T7170</t>
  </si>
  <si>
    <t>O7172</t>
  </si>
  <si>
    <t>R7172</t>
  </si>
  <si>
    <t>T7172</t>
  </si>
  <si>
    <t>O7175</t>
  </si>
  <si>
    <t>R7175</t>
  </si>
  <si>
    <t>T7175</t>
  </si>
  <si>
    <t>O7176</t>
  </si>
  <si>
    <t>R7176</t>
  </si>
  <si>
    <t>T7176</t>
  </si>
  <si>
    <t>O7180</t>
  </si>
  <si>
    <t>R7180</t>
  </si>
  <si>
    <t>T7180</t>
  </si>
  <si>
    <t>O7185</t>
  </si>
  <si>
    <t>R7185</t>
  </si>
  <si>
    <t>T7185</t>
  </si>
  <si>
    <t>O7190</t>
  </si>
  <si>
    <t>R7190</t>
  </si>
  <si>
    <t>T7190</t>
  </si>
  <si>
    <t>O7191A</t>
  </si>
  <si>
    <t>R7191A</t>
  </si>
  <si>
    <t>T7191A</t>
  </si>
  <si>
    <t>O7192B</t>
  </si>
  <si>
    <t>R7192B</t>
  </si>
  <si>
    <t>T7192B</t>
  </si>
  <si>
    <t>O7192</t>
  </si>
  <si>
    <t>R7192</t>
  </si>
  <si>
    <t>T7192</t>
  </si>
  <si>
    <t>O7193A</t>
  </si>
  <si>
    <t>R7193A</t>
  </si>
  <si>
    <t>T7193A</t>
  </si>
  <si>
    <t>O7193B</t>
  </si>
  <si>
    <t>R7193B</t>
  </si>
  <si>
    <t>T7193B</t>
  </si>
  <si>
    <t>O7193C</t>
  </si>
  <si>
    <t>R7193C</t>
  </si>
  <si>
    <t>T7193C</t>
  </si>
  <si>
    <t>O7193D</t>
  </si>
  <si>
    <t>R7193D</t>
  </si>
  <si>
    <t>T7193D</t>
  </si>
  <si>
    <t>O7193E</t>
  </si>
  <si>
    <t>R7193E</t>
  </si>
  <si>
    <t>T7193E</t>
  </si>
  <si>
    <t>O7193F</t>
  </si>
  <si>
    <t>R7193F</t>
  </si>
  <si>
    <t>T7193F</t>
  </si>
  <si>
    <t>O7195</t>
  </si>
  <si>
    <t>R7195</t>
  </si>
  <si>
    <t>T7195</t>
  </si>
  <si>
    <t>O7200</t>
  </si>
  <si>
    <t>R7200</t>
  </si>
  <si>
    <t>T7200</t>
  </si>
  <si>
    <t>O7202</t>
  </si>
  <si>
    <t>R7202</t>
  </si>
  <si>
    <t>T7202</t>
  </si>
  <si>
    <t>O7205</t>
  </si>
  <si>
    <t>R7205</t>
  </si>
  <si>
    <t>T7205</t>
  </si>
  <si>
    <t>O7217</t>
  </si>
  <si>
    <t>R7217</t>
  </si>
  <si>
    <t>T7217</t>
  </si>
  <si>
    <t>O7247</t>
  </si>
  <si>
    <t>R7247</t>
  </si>
  <si>
    <t>T7247</t>
  </si>
  <si>
    <t>O7252</t>
  </si>
  <si>
    <t>R7252</t>
  </si>
  <si>
    <t>T7252</t>
  </si>
  <si>
    <t>O7275</t>
  </si>
  <si>
    <t>R7275</t>
  </si>
  <si>
    <t>T7275</t>
  </si>
  <si>
    <t>O7280</t>
  </si>
  <si>
    <t>R7280</t>
  </si>
  <si>
    <t>T7280</t>
  </si>
  <si>
    <t>O7290</t>
  </si>
  <si>
    <t>R7290</t>
  </si>
  <si>
    <t>T7290</t>
  </si>
  <si>
    <t>O7296</t>
  </si>
  <si>
    <t>R7296</t>
  </si>
  <si>
    <t>T7296</t>
  </si>
  <si>
    <t>O7300</t>
  </si>
  <si>
    <t>R7300</t>
  </si>
  <si>
    <t>T7300</t>
  </si>
  <si>
    <t>O7301</t>
  </si>
  <si>
    <t>R7301</t>
  </si>
  <si>
    <t>T7301</t>
  </si>
  <si>
    <t>O7302</t>
  </si>
  <si>
    <t>R7302</t>
  </si>
  <si>
    <t>T7302</t>
  </si>
  <si>
    <t>O7305</t>
  </si>
  <si>
    <t>R7305</t>
  </si>
  <si>
    <t>T7305</t>
  </si>
  <si>
    <t>O7306</t>
  </si>
  <si>
    <t>R7306</t>
  </si>
  <si>
    <t>T7306</t>
  </si>
  <si>
    <t>O7511</t>
  </si>
  <si>
    <t>R7511</t>
  </si>
  <si>
    <t>T7511</t>
  </si>
  <si>
    <t>O7332</t>
  </si>
  <si>
    <t>R7332</t>
  </si>
  <si>
    <t>T7332</t>
  </si>
  <si>
    <t>O7322</t>
  </si>
  <si>
    <t>R7322</t>
  </si>
  <si>
    <t>T7322</t>
  </si>
  <si>
    <t>O7323</t>
  </si>
  <si>
    <t>R7323</t>
  </si>
  <si>
    <t>T7323</t>
  </si>
  <si>
    <t>Basil, Amethyst</t>
  </si>
  <si>
    <t>Basil, Everleaf Genovese</t>
  </si>
  <si>
    <t>Cilantro, Santo</t>
  </si>
  <si>
    <t>Lavender, Munstead</t>
  </si>
  <si>
    <t>Oregano, Aureum</t>
  </si>
  <si>
    <t>Oregano, Variegated</t>
  </si>
  <si>
    <t>Parsley, Forest Green</t>
  </si>
  <si>
    <t>Thyme, Golden Lemon</t>
  </si>
  <si>
    <t>Thyme, vulgaris French</t>
  </si>
  <si>
    <t>T8005</t>
  </si>
  <si>
    <t>Q8005</t>
  </si>
  <si>
    <t>T8014</t>
  </si>
  <si>
    <t>Q8014</t>
  </si>
  <si>
    <t>T8020</t>
  </si>
  <si>
    <t>Q8020</t>
  </si>
  <si>
    <t>T8193</t>
  </si>
  <si>
    <t>Q8193</t>
  </si>
  <si>
    <t>T8196</t>
  </si>
  <si>
    <t>Q8196</t>
  </si>
  <si>
    <t>T8209</t>
  </si>
  <si>
    <t>Q8209</t>
  </si>
  <si>
    <t>C6695S</t>
  </si>
  <si>
    <t>R8297</t>
  </si>
  <si>
    <t>T8297</t>
  </si>
  <si>
    <t>Q8297</t>
  </si>
  <si>
    <t>R8300</t>
  </si>
  <si>
    <t>T8300</t>
  </si>
  <si>
    <t>Q8300</t>
  </si>
  <si>
    <t>C6700S</t>
  </si>
  <si>
    <t>C6710S</t>
  </si>
  <si>
    <t>R8303</t>
  </si>
  <si>
    <t>T8303</t>
  </si>
  <si>
    <t>Q8303</t>
  </si>
  <si>
    <t>C6735</t>
  </si>
  <si>
    <t>C6755S</t>
  </si>
  <si>
    <t>C6805S</t>
  </si>
  <si>
    <t>C6810S</t>
  </si>
  <si>
    <t>C6815S</t>
  </si>
  <si>
    <t>C6820S</t>
  </si>
  <si>
    <t>C6825S</t>
  </si>
  <si>
    <t>R8470</t>
  </si>
  <si>
    <t>T8470</t>
  </si>
  <si>
    <t>Q8470</t>
  </si>
  <si>
    <t>R8473</t>
  </si>
  <si>
    <t>T8473</t>
  </si>
  <si>
    <t>Q8473</t>
  </si>
  <si>
    <t>C6835</t>
  </si>
  <si>
    <t>C6845</t>
  </si>
  <si>
    <t>C6855</t>
  </si>
  <si>
    <t>C6865S</t>
  </si>
  <si>
    <t>C6880S</t>
  </si>
  <si>
    <t>C6885S</t>
  </si>
  <si>
    <t>C6915S</t>
  </si>
  <si>
    <t>C6930S</t>
  </si>
  <si>
    <t>C6935S</t>
  </si>
  <si>
    <t>C6945S</t>
  </si>
  <si>
    <t>C6950S</t>
  </si>
  <si>
    <t>LINERS</t>
  </si>
  <si>
    <t>Bracteantha, Granvia Crimson Sun</t>
  </si>
  <si>
    <t>Bracteantha, Granvia Gold</t>
  </si>
  <si>
    <t>Bracteantha, Granvia Pink</t>
  </si>
  <si>
    <t>C0710</t>
  </si>
  <si>
    <t>C0715</t>
  </si>
  <si>
    <t>C0720</t>
  </si>
  <si>
    <t>Cotyledon, Silver Peak</t>
  </si>
  <si>
    <t>Crassula, ovata Sunshine</t>
  </si>
  <si>
    <t>Echeveria, Red Prince</t>
  </si>
  <si>
    <t>Sedum creeping, Chocolate Ball</t>
  </si>
  <si>
    <t>Sedum creeping, Sunsparkler Firecracker</t>
  </si>
  <si>
    <t>Sedum creeping, Sunsparkler Plum Dazzled</t>
  </si>
  <si>
    <t>Sedum creeping, Turkish Delight</t>
  </si>
  <si>
    <t>Sedum creeping, Voodoo</t>
  </si>
  <si>
    <t>Sedum creeping, morganianum Donkey</t>
  </si>
  <si>
    <t>C8060</t>
  </si>
  <si>
    <t>C8090</t>
  </si>
  <si>
    <t>C8095</t>
  </si>
  <si>
    <t>C8100</t>
  </si>
  <si>
    <t>C8105</t>
  </si>
  <si>
    <t>C8110</t>
  </si>
  <si>
    <t>C8210</t>
  </si>
  <si>
    <t>C8222</t>
  </si>
  <si>
    <t>C8235</t>
  </si>
  <si>
    <t>C8240</t>
  </si>
  <si>
    <t>C8245</t>
  </si>
  <si>
    <t>C8375</t>
  </si>
  <si>
    <t>C8455</t>
  </si>
  <si>
    <t>C8480</t>
  </si>
  <si>
    <t>C8485</t>
  </si>
  <si>
    <t>C8490</t>
  </si>
  <si>
    <t>W6220</t>
  </si>
  <si>
    <t>X6220</t>
  </si>
  <si>
    <t>V6220</t>
  </si>
  <si>
    <t>C8495</t>
  </si>
  <si>
    <t>C8500</t>
  </si>
  <si>
    <t>C8505</t>
  </si>
  <si>
    <t>W6230</t>
  </si>
  <si>
    <t>X6230</t>
  </si>
  <si>
    <t>V6230</t>
  </si>
  <si>
    <t>W6240</t>
  </si>
  <si>
    <t>X6240</t>
  </si>
  <si>
    <t>V6240</t>
  </si>
  <si>
    <t>C8515</t>
  </si>
  <si>
    <t>C8520</t>
  </si>
  <si>
    <t>C8530</t>
  </si>
  <si>
    <t>C8535</t>
  </si>
  <si>
    <t>C8545</t>
  </si>
  <si>
    <t>C8570</t>
  </si>
  <si>
    <t>C8575</t>
  </si>
  <si>
    <t>C8590</t>
  </si>
  <si>
    <t>C8615</t>
  </si>
  <si>
    <t>C8635</t>
  </si>
  <si>
    <t>Agastache, Beelicious Pink</t>
  </si>
  <si>
    <t>Ajuga, Black Scallop</t>
  </si>
  <si>
    <t>Armeria, Dreameria Vivid Dream</t>
  </si>
  <si>
    <t>Buddleia, Chrysalis Steel Blue</t>
  </si>
  <si>
    <t>Buddleia, Monarch Queen of Hearts</t>
  </si>
  <si>
    <t>Dianthus barbatus, Rockin' Red</t>
  </si>
  <si>
    <t>Digitalis, Arctic Fox Rose</t>
  </si>
  <si>
    <t>Echinacea purpurea, Magnus</t>
  </si>
  <si>
    <t>Lupinus, Gallery Mini Extra Mix</t>
  </si>
  <si>
    <t>Nepeta, Junior Walker</t>
  </si>
  <si>
    <t>Phlox paniculata, Super Ka-Pow Blue</t>
  </si>
  <si>
    <t>Phlox paniculata, Super Ka-Pow Coral</t>
  </si>
  <si>
    <t>Phlox paniculata, Super Ka-Pow Fuchsia</t>
  </si>
  <si>
    <t>Phlox paniculata, Super Ka-Pow Pink</t>
  </si>
  <si>
    <t>Phlox paniculata, Super Ka-Pow White</t>
  </si>
  <si>
    <t>Phlox subulata, White Delight</t>
  </si>
  <si>
    <t>Platycodon, Pop Star Blue</t>
  </si>
  <si>
    <t>Platycodon, Pop Star Pink</t>
  </si>
  <si>
    <t>Rudbeckia, Amarillo Gold</t>
  </si>
  <si>
    <t>Rudbeckia, Goldblitz</t>
  </si>
  <si>
    <t>Salvia guaranitica, Bodacious Rhythm &amp; Blues</t>
  </si>
  <si>
    <t>Stachys, Furby</t>
  </si>
  <si>
    <t>Stachys byzantina, Little Lamb</t>
  </si>
  <si>
    <t>Verbena bonariensi, Vanity</t>
  </si>
  <si>
    <t>C7010</t>
  </si>
  <si>
    <t>V0020</t>
  </si>
  <si>
    <t>C7025</t>
  </si>
  <si>
    <t>C7045</t>
  </si>
  <si>
    <t>W0450</t>
  </si>
  <si>
    <t>X0450</t>
  </si>
  <si>
    <t>V0450</t>
  </si>
  <si>
    <t>W0730</t>
  </si>
  <si>
    <t>X0730</t>
  </si>
  <si>
    <t>V0730</t>
  </si>
  <si>
    <t>W0740</t>
  </si>
  <si>
    <t>X0740</t>
  </si>
  <si>
    <t>V0740</t>
  </si>
  <si>
    <t>W0750</t>
  </si>
  <si>
    <t>X0750</t>
  </si>
  <si>
    <t>V0750</t>
  </si>
  <si>
    <t>C7060</t>
  </si>
  <si>
    <t>W1090</t>
  </si>
  <si>
    <t>X1090</t>
  </si>
  <si>
    <t>V1090</t>
  </si>
  <si>
    <t>C7095</t>
  </si>
  <si>
    <t>C7100</t>
  </si>
  <si>
    <t>W1650</t>
  </si>
  <si>
    <t>X1650</t>
  </si>
  <si>
    <t>V1650</t>
  </si>
  <si>
    <t>W1660</t>
  </si>
  <si>
    <t>X1660</t>
  </si>
  <si>
    <t>V1660</t>
  </si>
  <si>
    <t>W1760</t>
  </si>
  <si>
    <t>X1760</t>
  </si>
  <si>
    <t>V1760</t>
  </si>
  <si>
    <t>W1970</t>
  </si>
  <si>
    <t>X1970</t>
  </si>
  <si>
    <t>V1970</t>
  </si>
  <si>
    <t>C7115</t>
  </si>
  <si>
    <t>C7120</t>
  </si>
  <si>
    <t>C7125</t>
  </si>
  <si>
    <t>W2230</t>
  </si>
  <si>
    <t>X2230</t>
  </si>
  <si>
    <t>V2230</t>
  </si>
  <si>
    <t>W2290</t>
  </si>
  <si>
    <t>X2290</t>
  </si>
  <si>
    <t>V2290</t>
  </si>
  <si>
    <t>W2340</t>
  </si>
  <si>
    <t>X2340</t>
  </si>
  <si>
    <t>V2340</t>
  </si>
  <si>
    <t>W2380</t>
  </si>
  <si>
    <t>X2380</t>
  </si>
  <si>
    <t>V2380</t>
  </si>
  <si>
    <t>W2520</t>
  </si>
  <si>
    <t>X2520</t>
  </si>
  <si>
    <t>V2520</t>
  </si>
  <si>
    <t>W2550</t>
  </si>
  <si>
    <t>X2550</t>
  </si>
  <si>
    <t>V2550</t>
  </si>
  <si>
    <t>C7150</t>
  </si>
  <si>
    <t>X2810</t>
  </si>
  <si>
    <t>V2810</t>
  </si>
  <si>
    <t>W2820</t>
  </si>
  <si>
    <t>X2820</t>
  </si>
  <si>
    <t>V2820</t>
  </si>
  <si>
    <t>W2830</t>
  </si>
  <si>
    <t>X2830</t>
  </si>
  <si>
    <t>V2830</t>
  </si>
  <si>
    <t>W3130</t>
  </si>
  <si>
    <t>X3130</t>
  </si>
  <si>
    <t>V3130</t>
  </si>
  <si>
    <t>V3140</t>
  </si>
  <si>
    <t>W3150</t>
  </si>
  <si>
    <t>X3150</t>
  </si>
  <si>
    <t>V3150</t>
  </si>
  <si>
    <t>W3160</t>
  </si>
  <si>
    <t>X3160</t>
  </si>
  <si>
    <t>V3160</t>
  </si>
  <si>
    <t>W3170</t>
  </si>
  <si>
    <t>X3170</t>
  </si>
  <si>
    <t>V3170</t>
  </si>
  <si>
    <t>C7265</t>
  </si>
  <si>
    <t>W3510</t>
  </si>
  <si>
    <t>X3510</t>
  </si>
  <si>
    <t>V3510</t>
  </si>
  <si>
    <t>W3520</t>
  </si>
  <si>
    <t>X3520</t>
  </si>
  <si>
    <t>V3520</t>
  </si>
  <si>
    <t>W3530</t>
  </si>
  <si>
    <t>X3530</t>
  </si>
  <si>
    <t>V3530</t>
  </si>
  <si>
    <t>W3560</t>
  </si>
  <si>
    <t>X3560</t>
  </si>
  <si>
    <t>V3560</t>
  </si>
  <si>
    <t>C7280</t>
  </si>
  <si>
    <t>C7285</t>
  </si>
  <si>
    <t>C7290</t>
  </si>
  <si>
    <t>C7295</t>
  </si>
  <si>
    <t>C7310</t>
  </si>
  <si>
    <t>C7315</t>
  </si>
  <si>
    <t>C7320</t>
  </si>
  <si>
    <t>C7365</t>
  </si>
  <si>
    <t>C7385</t>
  </si>
  <si>
    <t>W4000</t>
  </si>
  <si>
    <t>X4000</t>
  </si>
  <si>
    <t>V4000</t>
  </si>
  <si>
    <t>W4010</t>
  </si>
  <si>
    <t>X4010</t>
  </si>
  <si>
    <t>V4010</t>
  </si>
  <si>
    <t>W4020</t>
  </si>
  <si>
    <t>X4020</t>
  </si>
  <si>
    <t>V4020</t>
  </si>
  <si>
    <t>W4030</t>
  </si>
  <si>
    <t>X4030</t>
  </si>
  <si>
    <t>V4030</t>
  </si>
  <si>
    <t>W4310</t>
  </si>
  <si>
    <t>X4310</t>
  </si>
  <si>
    <t>V4310</t>
  </si>
  <si>
    <t>W4320</t>
  </si>
  <si>
    <t>X4320</t>
  </si>
  <si>
    <t>V4320</t>
  </si>
  <si>
    <t>C7510</t>
  </si>
  <si>
    <t>W4340</t>
  </si>
  <si>
    <t>X4340</t>
  </si>
  <si>
    <t>V4340</t>
  </si>
  <si>
    <t>W4550</t>
  </si>
  <si>
    <t>X4550</t>
  </si>
  <si>
    <t>V4550</t>
  </si>
  <si>
    <t>W4710</t>
  </si>
  <si>
    <t>X4710</t>
  </si>
  <si>
    <t>V4710</t>
  </si>
  <si>
    <t>W4730</t>
  </si>
  <si>
    <t>X4730</t>
  </si>
  <si>
    <t>V4730</t>
  </si>
  <si>
    <t>W4740</t>
  </si>
  <si>
    <t>X4740</t>
  </si>
  <si>
    <t>V4740</t>
  </si>
  <si>
    <t>C7540</t>
  </si>
  <si>
    <t>C7545</t>
  </si>
  <si>
    <t>C7550</t>
  </si>
  <si>
    <t>W5100</t>
  </si>
  <si>
    <t>X5100</t>
  </si>
  <si>
    <t>V5100</t>
  </si>
  <si>
    <t>C7565</t>
  </si>
  <si>
    <t>W5310</t>
  </si>
  <si>
    <t>X5310</t>
  </si>
  <si>
    <t>V5310</t>
  </si>
  <si>
    <t>W5330</t>
  </si>
  <si>
    <t>X5330</t>
  </si>
  <si>
    <t>V5330</t>
  </si>
  <si>
    <t>W5340</t>
  </si>
  <si>
    <t>X5340</t>
  </si>
  <si>
    <t>V5340</t>
  </si>
  <si>
    <t>C7600</t>
  </si>
  <si>
    <t>C7610</t>
  </si>
  <si>
    <t>C7615</t>
  </si>
  <si>
    <t>C7620</t>
  </si>
  <si>
    <t>C7635</t>
  </si>
  <si>
    <t>C7640</t>
  </si>
  <si>
    <t>C7645</t>
  </si>
  <si>
    <t>C7655</t>
  </si>
  <si>
    <t>W5520</t>
  </si>
  <si>
    <t>X5520</t>
  </si>
  <si>
    <t>V5520</t>
  </si>
  <si>
    <t>W5530</t>
  </si>
  <si>
    <t>X5530</t>
  </si>
  <si>
    <t>V5530</t>
  </si>
  <si>
    <t>W5700</t>
  </si>
  <si>
    <t>X5700</t>
  </si>
  <si>
    <t>V5700</t>
  </si>
  <si>
    <t>W5710</t>
  </si>
  <si>
    <t>X5710</t>
  </si>
  <si>
    <t>V5710</t>
  </si>
  <si>
    <t>W5720</t>
  </si>
  <si>
    <t>X5720</t>
  </si>
  <si>
    <t>V5720</t>
  </si>
  <si>
    <t>W5740</t>
  </si>
  <si>
    <t>X5740</t>
  </si>
  <si>
    <t>V5740</t>
  </si>
  <si>
    <t>W5750</t>
  </si>
  <si>
    <t>X5750</t>
  </si>
  <si>
    <t>V5750</t>
  </si>
  <si>
    <t>W5760</t>
  </si>
  <si>
    <t>X5760</t>
  </si>
  <si>
    <t>V5760</t>
  </si>
  <si>
    <t>W5770</t>
  </si>
  <si>
    <t>X5770</t>
  </si>
  <si>
    <t>V5770</t>
  </si>
  <si>
    <t>C7725</t>
  </si>
  <si>
    <t>C7730</t>
  </si>
  <si>
    <t>C7735</t>
  </si>
  <si>
    <t>W5990</t>
  </si>
  <si>
    <t>X5990</t>
  </si>
  <si>
    <t>V5990</t>
  </si>
  <si>
    <t>C7750</t>
  </si>
  <si>
    <t>C7765</t>
  </si>
  <si>
    <t>C7782</t>
  </si>
  <si>
    <t>C7785</t>
  </si>
  <si>
    <t>W6340</t>
  </si>
  <si>
    <t>X6440</t>
  </si>
  <si>
    <t>V6440</t>
  </si>
  <si>
    <t>C7800</t>
  </si>
  <si>
    <t>C7815</t>
  </si>
  <si>
    <t>W6640</t>
  </si>
  <si>
    <t>X6640</t>
  </si>
  <si>
    <t>V6640</t>
  </si>
  <si>
    <t>W6760</t>
  </si>
  <si>
    <t>C7830</t>
  </si>
  <si>
    <t>C7835</t>
  </si>
  <si>
    <t>B7850</t>
  </si>
  <si>
    <t>C7850</t>
  </si>
  <si>
    <t>Pansy, Delta Pro Mix CoolWater</t>
  </si>
  <si>
    <t>Pansy, Delta Pro Red w/ Bltch</t>
  </si>
  <si>
    <t>O4505</t>
  </si>
  <si>
    <t>R4505</t>
  </si>
  <si>
    <t>T4505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</si>
</sst>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"/>
    <numFmt numFmtId="165" formatCode="[$-816]mmm/yy;@"/>
    <numFmt numFmtId="166" formatCode="00000"/>
    <numFmt numFmtId="167" formatCode="[&lt;=9999999]###\-####;\(###\)\ ###\-####"/>
    <numFmt numFmtId="168" formatCode="mmmm\ d\,\ yyyy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 tint="0.499984740745262"/>
      <name val="Arial Narrow"/>
      <family val="2"/>
    </font>
    <font>
      <sz val="11"/>
      <color theme="0"/>
      <name val="Arial Narrow"/>
      <family val="2"/>
    </font>
    <font>
      <b/>
      <sz val="20"/>
      <color rgb="FF00C3E8"/>
      <name val="Arial Narrow"/>
      <family val="2"/>
    </font>
    <font>
      <b/>
      <sz val="16"/>
      <color theme="1"/>
      <name val="Arial Narrow"/>
      <family val="2"/>
    </font>
    <font>
      <b/>
      <sz val="18"/>
      <color rgb="FF00C3E8"/>
      <name val="Arial Narrow"/>
      <family val="2"/>
    </font>
    <font>
      <sz val="20"/>
      <color rgb="FF00C3E8"/>
      <name val="Arial Narrow"/>
      <family val="2"/>
    </font>
    <font>
      <sz val="12"/>
      <color theme="0"/>
      <name val="Arial Narrow"/>
      <family val="2"/>
    </font>
    <font>
      <b/>
      <sz val="22"/>
      <color rgb="FF00C085"/>
      <name val="Arial Narrow"/>
      <family val="2"/>
    </font>
    <font>
      <sz val="14"/>
      <color theme="1"/>
      <name val="Arial Narrow"/>
      <family val="2"/>
    </font>
    <font>
      <b/>
      <sz val="10"/>
      <color theme="1" tint="0.499984740745262"/>
      <name val="Arial Narrow"/>
      <family val="2"/>
    </font>
    <font>
      <sz val="28"/>
      <color theme="1"/>
      <name val="Arial Narrow"/>
      <family val="2"/>
    </font>
    <font>
      <sz val="6"/>
      <color theme="1"/>
      <name val="Arial Narrow"/>
      <family val="2"/>
    </font>
    <font>
      <sz val="9"/>
      <color theme="1" tint="0.499984740745262"/>
      <name val="Arial Narrow"/>
      <family val="2"/>
    </font>
    <font>
      <b/>
      <sz val="12"/>
      <color rgb="FF44E18E"/>
      <name val="Arial Narrow"/>
      <family val="2"/>
    </font>
    <font>
      <sz val="8"/>
      <name val="Calibri"/>
      <family val="2"/>
      <scheme val="minor"/>
    </font>
    <font>
      <b/>
      <sz val="12"/>
      <color theme="1" tint="0.249977111117893"/>
      <name val="Arial Narrow"/>
      <family val="2"/>
    </font>
    <font>
      <sz val="34"/>
      <color theme="1"/>
      <name val="Arial Narrow"/>
      <family val="2"/>
    </font>
    <font>
      <b/>
      <sz val="16"/>
      <color rgb="FF00C085"/>
      <name val="Arial Narrow"/>
      <family val="2"/>
    </font>
    <font>
      <b/>
      <sz val="20"/>
      <color rgb="FFE7EBF1"/>
      <name val="Arial Narrow"/>
      <family val="2"/>
    </font>
    <font>
      <sz val="12"/>
      <name val="Arial Narrow"/>
      <family val="2"/>
    </font>
    <font>
      <sz val="14"/>
      <color theme="1" tint="0.249977111117893"/>
      <name val="Arial Narrow"/>
      <family val="2"/>
    </font>
    <font>
      <b/>
      <sz val="36"/>
      <color theme="1" tint="0.249977111117893"/>
      <name val="Arial"/>
      <family val="2"/>
    </font>
    <font>
      <b/>
      <sz val="14"/>
      <color rgb="FF00C3E8"/>
      <name val="Arial Narrow"/>
      <family val="2"/>
    </font>
    <font>
      <b/>
      <sz val="18"/>
      <color theme="0"/>
      <name val="Arial Narrow"/>
      <family val="2"/>
    </font>
    <font>
      <b/>
      <sz val="20"/>
      <color theme="1"/>
      <name val="Arial Narrow"/>
      <family val="2"/>
    </font>
    <font>
      <b/>
      <sz val="16"/>
      <color rgb="FF0070C0"/>
      <name val="Arial Narrow"/>
      <family val="2"/>
    </font>
    <font>
      <b/>
      <sz val="18"/>
      <color theme="1" tint="0.34998626667073579"/>
      <name val="Arial Narrow"/>
      <family val="2"/>
    </font>
    <font>
      <b/>
      <sz val="20"/>
      <color theme="0"/>
      <name val="Arial Narrow"/>
      <family val="2"/>
    </font>
    <font>
      <b/>
      <sz val="12"/>
      <color theme="1"/>
      <name val="Arial Narrow"/>
      <family val="2"/>
    </font>
    <font>
      <b/>
      <sz val="13"/>
      <color theme="1"/>
      <name val="Arial Narrow"/>
      <family val="2"/>
    </font>
    <font>
      <b/>
      <sz val="14"/>
      <color theme="1" tint="0.249977111117893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rgb="FF00C085"/>
      <name val="Arial Narrow"/>
      <family val="2"/>
    </font>
    <font>
      <b/>
      <sz val="11"/>
      <color theme="1"/>
      <name val="Arial Narrow"/>
      <family val="2"/>
    </font>
    <font>
      <sz val="6"/>
      <color theme="0" tint="-0.14999847407452621"/>
      <name val="Arial Narrow"/>
      <family val="2"/>
    </font>
    <font>
      <sz val="9"/>
      <color theme="0" tint="-0.14999847407452621"/>
      <name val="Arial Narrow"/>
      <family val="2"/>
    </font>
    <font>
      <sz val="14"/>
      <color theme="0" tint="-0.14999847407452621"/>
      <name val="Arial Narrow"/>
      <family val="2"/>
    </font>
    <font>
      <sz val="10"/>
      <color theme="0" tint="-0.14999847407452621"/>
      <name val="Arial Narrow"/>
      <family val="2"/>
    </font>
    <font>
      <b/>
      <sz val="11"/>
      <color rgb="FF00C3E8"/>
      <name val="Arial Narrow"/>
      <family val="2"/>
    </font>
    <font>
      <b/>
      <sz val="14"/>
      <color rgb="FF00C3E8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b/>
      <sz val="22"/>
      <color theme="1" tint="0.249977111117893"/>
      <name val="Arial"/>
      <family val="2"/>
    </font>
    <font>
      <sz val="20"/>
      <color theme="1" tint="0.249977111117893"/>
      <name val="Arial"/>
      <family val="2"/>
    </font>
    <font>
      <b/>
      <i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6761"/>
        <bgColor indexed="64"/>
      </patternFill>
    </fill>
    <fill>
      <patternFill patternType="solid">
        <fgColor rgb="FF44E18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51"/>
        <bgColor indexed="64"/>
      </patternFill>
    </fill>
    <fill>
      <patternFill patternType="solid">
        <fgColor rgb="FFFFEB99"/>
        <bgColor indexed="64"/>
      </patternFill>
    </fill>
  </fills>
  <borders count="61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rgb="FFDFDFDF"/>
      </left>
      <right style="medium">
        <color rgb="FFDFDFDF"/>
      </right>
      <top/>
      <bottom/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/>
      <diagonal/>
    </border>
    <border>
      <left/>
      <right/>
      <top/>
      <bottom style="medium">
        <color rgb="FFDFDFDF"/>
      </bottom>
      <diagonal/>
    </border>
    <border>
      <left/>
      <right/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 style="medium">
        <color rgb="FFDFDFDF"/>
      </left>
      <right/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 style="medium">
        <color rgb="FFDFDFDF"/>
      </bottom>
      <diagonal/>
    </border>
    <border>
      <left/>
      <right style="medium">
        <color rgb="FFDFDFDF"/>
      </right>
      <top style="medium">
        <color rgb="FFDFDFDF"/>
      </top>
      <bottom/>
      <diagonal/>
    </border>
    <border>
      <left style="medium">
        <color rgb="FFDFDFDF"/>
      </left>
      <right style="medium">
        <color rgb="FFDFDFDF"/>
      </right>
      <top/>
      <bottom style="medium">
        <color rgb="FFDFDFDF"/>
      </bottom>
      <diagonal/>
    </border>
    <border>
      <left style="thick">
        <color theme="1" tint="0.24994659260841701"/>
      </left>
      <right/>
      <top/>
      <bottom/>
      <diagonal/>
    </border>
    <border>
      <left style="medium">
        <color rgb="FFDFDFDF"/>
      </left>
      <right/>
      <top/>
      <bottom/>
      <diagonal/>
    </border>
    <border>
      <left style="thick">
        <color theme="1" tint="0.24994659260841701"/>
      </left>
      <right style="medium">
        <color rgb="FFDFDFDF"/>
      </right>
      <top style="medium">
        <color rgb="FFDFDFDF"/>
      </top>
      <bottom/>
      <diagonal/>
    </border>
    <border>
      <left style="thick">
        <color theme="1" tint="0.24994659260841701"/>
      </left>
      <right style="medium">
        <color rgb="FFDFDFDF"/>
      </right>
      <top/>
      <bottom/>
      <diagonal/>
    </border>
    <border>
      <left/>
      <right/>
      <top style="medium">
        <color rgb="FFDFDFDF"/>
      </top>
      <bottom/>
      <diagonal/>
    </border>
    <border>
      <left style="medium">
        <color rgb="FFDFDFDF"/>
      </left>
      <right/>
      <top style="medium">
        <color rgb="FFDFDFDF"/>
      </top>
      <bottom/>
      <diagonal/>
    </border>
    <border>
      <left style="thick">
        <color rgb="FF44E18E"/>
      </left>
      <right style="thick">
        <color rgb="FF44E18E"/>
      </right>
      <top/>
      <bottom/>
      <diagonal/>
    </border>
    <border>
      <left style="thick">
        <color rgb="FFDFDFDF"/>
      </left>
      <right/>
      <top/>
      <bottom/>
      <diagonal/>
    </border>
    <border>
      <left style="dotted">
        <color theme="0" tint="-4.9989318521683403E-2"/>
      </left>
      <right/>
      <top/>
      <bottom/>
      <diagonal/>
    </border>
    <border>
      <left style="thick">
        <color rgb="FF44E18E"/>
      </left>
      <right style="thick">
        <color theme="0" tint="-0.499984740745262"/>
      </right>
      <top/>
      <bottom/>
      <diagonal/>
    </border>
    <border>
      <left style="medium">
        <color rgb="FFDFDFDF"/>
      </left>
      <right/>
      <top/>
      <bottom style="medium">
        <color rgb="FFDFDFDF"/>
      </bottom>
      <diagonal/>
    </border>
    <border>
      <left/>
      <right style="thick">
        <color theme="1" tint="0.24994659260841701"/>
      </right>
      <top/>
      <bottom style="thick">
        <color theme="1" tint="0.24994659260841701"/>
      </bottom>
      <diagonal/>
    </border>
    <border>
      <left style="thick">
        <color theme="1" tint="0.24994659260841701"/>
      </left>
      <right/>
      <top/>
      <bottom style="thick">
        <color theme="1" tint="0.24994659260841701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 style="thick">
        <color rgb="FF41D98A"/>
      </right>
      <top/>
      <bottom style="medium">
        <color rgb="FF41D98A"/>
      </bottom>
      <diagonal/>
    </border>
    <border>
      <left style="thick">
        <color theme="0" tint="-0.499984740745262"/>
      </left>
      <right style="hair">
        <color rgb="FFFFADA3"/>
      </right>
      <top/>
      <bottom/>
      <diagonal/>
    </border>
    <border>
      <left style="hair">
        <color rgb="FFFFADA3"/>
      </left>
      <right style="hair">
        <color rgb="FFFFADA3"/>
      </right>
      <top/>
      <bottom/>
      <diagonal/>
    </border>
    <border>
      <left/>
      <right style="medium">
        <color rgb="FFDFDFDF"/>
      </right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medium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/>
      <right style="thick">
        <color theme="1" tint="0.24994659260841701"/>
      </right>
      <top style="thick">
        <color theme="0"/>
      </top>
      <bottom style="medium">
        <color theme="1" tint="0.24994659260841701"/>
      </bottom>
      <diagonal/>
    </border>
    <border>
      <left style="thick">
        <color theme="1" tint="0.24994659260841701"/>
      </left>
      <right/>
      <top style="thick">
        <color theme="0"/>
      </top>
      <bottom style="medium">
        <color theme="1" tint="0.24994659260841701"/>
      </bottom>
      <diagonal/>
    </border>
    <border>
      <left/>
      <right style="thick">
        <color theme="1" tint="0.24994659260841701"/>
      </right>
      <top style="medium">
        <color theme="1" tint="0.24994659260841701"/>
      </top>
      <bottom/>
      <diagonal/>
    </border>
    <border>
      <left style="thick">
        <color rgb="FFDFDFDF"/>
      </left>
      <right/>
      <top style="thick">
        <color rgb="FFDFDFDF"/>
      </top>
      <bottom style="thick">
        <color theme="0"/>
      </bottom>
      <diagonal/>
    </border>
    <border>
      <left/>
      <right/>
      <top style="thick">
        <color rgb="FFDFDFDF"/>
      </top>
      <bottom style="thick">
        <color theme="0"/>
      </bottom>
      <diagonal/>
    </border>
    <border>
      <left/>
      <right style="thick">
        <color rgb="FFDFDFDF"/>
      </right>
      <top style="thick">
        <color rgb="FFDFDFDF"/>
      </top>
      <bottom style="thick">
        <color theme="0"/>
      </bottom>
      <diagonal/>
    </border>
    <border>
      <left style="thick">
        <color rgb="FFDFDFDF"/>
      </left>
      <right/>
      <top style="thick">
        <color theme="0"/>
      </top>
      <bottom style="thick">
        <color theme="0"/>
      </bottom>
      <diagonal/>
    </border>
    <border>
      <left/>
      <right style="thick">
        <color rgb="FFDFDFDF"/>
      </right>
      <top style="thick">
        <color theme="0"/>
      </top>
      <bottom style="thick">
        <color theme="0"/>
      </bottom>
      <diagonal/>
    </border>
    <border>
      <left style="thick">
        <color rgb="FFDFDFDF"/>
      </left>
      <right/>
      <top style="thick">
        <color theme="0"/>
      </top>
      <bottom/>
      <diagonal/>
    </border>
    <border>
      <left/>
      <right style="thick">
        <color rgb="FFDFDFDF"/>
      </right>
      <top style="thick">
        <color theme="0"/>
      </top>
      <bottom/>
      <diagonal/>
    </border>
    <border>
      <left/>
      <right style="thick">
        <color rgb="FFDFDFDF"/>
      </right>
      <top/>
      <bottom/>
      <diagonal/>
    </border>
    <border>
      <left style="thick">
        <color rgb="FFDFDFDF"/>
      </left>
      <right/>
      <top/>
      <bottom style="thick">
        <color theme="0"/>
      </bottom>
      <diagonal/>
    </border>
    <border>
      <left/>
      <right style="thick">
        <color rgb="FFDFDFDF"/>
      </right>
      <top/>
      <bottom style="thick">
        <color theme="0"/>
      </bottom>
      <diagonal/>
    </border>
    <border>
      <left style="thick">
        <color rgb="FFDFDFDF"/>
      </left>
      <right/>
      <top/>
      <bottom style="thick">
        <color rgb="FFDFDFDF"/>
      </bottom>
      <diagonal/>
    </border>
    <border>
      <left/>
      <right/>
      <top/>
      <bottom style="thick">
        <color rgb="FFDFDFDF"/>
      </bottom>
      <diagonal/>
    </border>
    <border>
      <left/>
      <right style="thick">
        <color rgb="FFDFDFDF"/>
      </right>
      <top/>
      <bottom style="thick">
        <color rgb="FFDFDFD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ck">
        <color theme="0" tint="-4.9989318521683403E-2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DFDFDF"/>
      </left>
      <right style="thick">
        <color theme="1" tint="0.24994659260841701"/>
      </right>
      <top/>
      <bottom/>
      <diagonal/>
    </border>
    <border>
      <left style="thick">
        <color rgb="FFDFDFDF"/>
      </left>
      <right style="thick">
        <color rgb="FF44E18E"/>
      </right>
      <top/>
      <bottom/>
      <diagonal/>
    </border>
    <border>
      <left/>
      <right style="thick">
        <color rgb="FF44E18E"/>
      </right>
      <top/>
      <bottom/>
      <diagonal/>
    </border>
    <border>
      <left/>
      <right style="thick">
        <color rgb="FF41D98A"/>
      </right>
      <top style="medium">
        <color rgb="FF41D98A"/>
      </top>
      <bottom style="medium">
        <color rgb="FF41D98A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15">
    <xf numFmtId="0" fontId="0" fillId="0" borderId="0" xfId="0"/>
    <xf numFmtId="0" fontId="4" fillId="0" borderId="0" xfId="0" applyFont="1"/>
    <xf numFmtId="1" fontId="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 wrapText="1" indent="1"/>
    </xf>
    <xf numFmtId="164" fontId="7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1" fontId="12" fillId="5" borderId="0" xfId="1" applyNumberFormat="1" applyFont="1" applyFill="1" applyBorder="1" applyAlignment="1" applyProtection="1">
      <alignment horizontal="center" vertical="center"/>
    </xf>
    <xf numFmtId="1" fontId="17" fillId="5" borderId="0" xfId="1" applyNumberFormat="1" applyFont="1" applyFill="1" applyBorder="1" applyAlignment="1" applyProtection="1">
      <alignment horizontal="center" vertical="center"/>
    </xf>
    <xf numFmtId="1" fontId="18" fillId="0" borderId="17" xfId="0" applyNumberFormat="1" applyFont="1" applyBorder="1" applyAlignment="1" applyProtection="1">
      <alignment horizontal="center" vertical="center"/>
      <protection locked="0"/>
    </xf>
    <xf numFmtId="1" fontId="18" fillId="0" borderId="6" xfId="0" applyNumberFormat="1" applyFont="1" applyBorder="1" applyAlignment="1" applyProtection="1">
      <alignment horizontal="center" vertical="center"/>
      <protection locked="0"/>
    </xf>
    <xf numFmtId="1" fontId="18" fillId="0" borderId="16" xfId="0" applyNumberFormat="1" applyFont="1" applyBorder="1" applyAlignment="1" applyProtection="1">
      <alignment horizontal="center" vertical="center"/>
      <protection locked="0"/>
    </xf>
    <xf numFmtId="1" fontId="18" fillId="0" borderId="18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15" fillId="0" borderId="23" xfId="0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22" fillId="0" borderId="0" xfId="0" applyFont="1"/>
    <xf numFmtId="0" fontId="23" fillId="3" borderId="0" xfId="0" applyFont="1" applyFill="1" applyAlignment="1">
      <alignment horizontal="left" vertical="center" inden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4" fillId="6" borderId="31" xfId="0" applyFont="1" applyFill="1" applyBorder="1" applyAlignment="1">
      <alignment horizontal="center" vertical="center"/>
    </xf>
    <xf numFmtId="0" fontId="26" fillId="0" borderId="29" xfId="0" applyFont="1" applyBorder="1" applyAlignment="1">
      <alignment horizontal="right" vertical="center" wrapText="1" indent="1"/>
    </xf>
    <xf numFmtId="0" fontId="26" fillId="0" borderId="26" xfId="0" applyFont="1" applyBorder="1" applyAlignment="1">
      <alignment horizontal="right" vertical="center" wrapText="1" indent="1"/>
    </xf>
    <xf numFmtId="168" fontId="9" fillId="0" borderId="27" xfId="0" applyNumberFormat="1" applyFont="1" applyBorder="1" applyAlignment="1">
      <alignment horizontal="left" vertical="center" wrapText="1" indent="1"/>
    </xf>
    <xf numFmtId="168" fontId="9" fillId="0" borderId="28" xfId="0" applyNumberFormat="1" applyFont="1" applyBorder="1" applyAlignment="1">
      <alignment horizontal="left" vertical="center" wrapText="1" indent="1"/>
    </xf>
    <xf numFmtId="168" fontId="9" fillId="0" borderId="30" xfId="0" applyNumberFormat="1" applyFont="1" applyBorder="1" applyAlignment="1">
      <alignment horizontal="left" vertical="center" wrapText="1" indent="1"/>
    </xf>
    <xf numFmtId="0" fontId="12" fillId="5" borderId="32" xfId="1" applyNumberFormat="1" applyFont="1" applyFill="1" applyBorder="1" applyAlignment="1" applyProtection="1">
      <alignment horizontal="center" vertical="center"/>
    </xf>
    <xf numFmtId="2" fontId="12" fillId="5" borderId="33" xfId="1" applyNumberFormat="1" applyFont="1" applyFill="1" applyBorder="1" applyAlignment="1" applyProtection="1">
      <alignment horizontal="center" vertical="center"/>
    </xf>
    <xf numFmtId="0" fontId="12" fillId="5" borderId="33" xfId="1" applyNumberFormat="1" applyFont="1" applyFill="1" applyBorder="1" applyAlignment="1" applyProtection="1">
      <alignment horizontal="center" vertical="center"/>
    </xf>
    <xf numFmtId="0" fontId="12" fillId="5" borderId="33" xfId="1" applyNumberFormat="1" applyFont="1" applyFill="1" applyBorder="1" applyAlignment="1" applyProtection="1">
      <alignment horizontal="left" vertical="center"/>
    </xf>
    <xf numFmtId="1" fontId="10" fillId="0" borderId="0" xfId="0" applyNumberFormat="1" applyFont="1" applyAlignment="1">
      <alignment wrapText="1" readingOrder="2"/>
    </xf>
    <xf numFmtId="0" fontId="10" fillId="0" borderId="0" xfId="0" applyFont="1" applyAlignment="1">
      <alignment horizontal="left" vertical="center" wrapText="1" readingOrder="2"/>
    </xf>
    <xf numFmtId="0" fontId="19" fillId="0" borderId="0" xfId="0" applyFont="1"/>
    <xf numFmtId="1" fontId="6" fillId="0" borderId="0" xfId="0" applyNumberFormat="1" applyFont="1" applyAlignment="1">
      <alignment vertical="center" wrapText="1" readingOrder="2"/>
    </xf>
    <xf numFmtId="1" fontId="5" fillId="0" borderId="16" xfId="0" applyNumberFormat="1" applyFont="1" applyBorder="1" applyAlignment="1">
      <alignment horizontal="center" vertical="center" wrapText="1" readingOrder="2"/>
    </xf>
    <xf numFmtId="1" fontId="4" fillId="0" borderId="0" xfId="0" applyNumberFormat="1" applyFont="1" applyAlignment="1">
      <alignment horizontal="left" vertical="center" wrapText="1"/>
    </xf>
    <xf numFmtId="0" fontId="7" fillId="0" borderId="0" xfId="0" applyFont="1"/>
    <xf numFmtId="1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" fontId="14" fillId="0" borderId="39" xfId="0" applyNumberFormat="1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1" fontId="10" fillId="0" borderId="22" xfId="0" applyNumberFormat="1" applyFont="1" applyBorder="1" applyAlignment="1">
      <alignment horizontal="right" vertical="center" indent="1"/>
    </xf>
    <xf numFmtId="0" fontId="4" fillId="2" borderId="0" xfId="0" applyFont="1" applyFill="1"/>
    <xf numFmtId="0" fontId="4" fillId="0" borderId="0" xfId="0" applyFont="1" applyAlignment="1">
      <alignment vertical="center"/>
    </xf>
    <xf numFmtId="49" fontId="4" fillId="0" borderId="0" xfId="0" applyNumberFormat="1" applyFont="1"/>
    <xf numFmtId="49" fontId="4" fillId="0" borderId="3" xfId="0" applyNumberFormat="1" applyFont="1" applyBorder="1"/>
    <xf numFmtId="49" fontId="4" fillId="0" borderId="22" xfId="0" applyNumberFormat="1" applyFont="1" applyBorder="1"/>
    <xf numFmtId="49" fontId="4" fillId="0" borderId="47" xfId="0" applyNumberFormat="1" applyFont="1" applyBorder="1"/>
    <xf numFmtId="49" fontId="4" fillId="0" borderId="48" xfId="0" applyNumberFormat="1" applyFont="1" applyBorder="1"/>
    <xf numFmtId="49" fontId="4" fillId="0" borderId="49" xfId="0" applyNumberFormat="1" applyFont="1" applyBorder="1"/>
    <xf numFmtId="0" fontId="4" fillId="0" borderId="50" xfId="0" applyFont="1" applyBorder="1"/>
    <xf numFmtId="0" fontId="4" fillId="0" borderId="51" xfId="0" applyFont="1" applyBorder="1"/>
    <xf numFmtId="0" fontId="4" fillId="0" borderId="52" xfId="0" applyFont="1" applyBorder="1"/>
    <xf numFmtId="49" fontId="5" fillId="0" borderId="0" xfId="0" applyNumberFormat="1" applyFont="1" applyAlignment="1">
      <alignment horizontal="right" vertical="center" indent="1"/>
    </xf>
    <xf numFmtId="49" fontId="5" fillId="0" borderId="0" xfId="0" applyNumberFormat="1" applyFont="1" applyAlignment="1">
      <alignment horizontal="right" vertical="top" wrapText="1" indent="1"/>
    </xf>
    <xf numFmtId="49" fontId="36" fillId="5" borderId="53" xfId="0" applyNumberFormat="1" applyFont="1" applyFill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27" fillId="0" borderId="0" xfId="0" applyFont="1"/>
    <xf numFmtId="164" fontId="40" fillId="0" borderId="0" xfId="0" applyNumberFormat="1" applyFont="1" applyAlignment="1">
      <alignment vertical="center" wrapText="1"/>
    </xf>
    <xf numFmtId="164" fontId="40" fillId="0" borderId="0" xfId="0" applyNumberFormat="1" applyFont="1" applyAlignment="1">
      <alignment horizontal="left" vertical="center" wrapText="1"/>
    </xf>
    <xf numFmtId="0" fontId="40" fillId="0" borderId="7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1" fontId="39" fillId="0" borderId="0" xfId="0" applyNumberFormat="1" applyFont="1" applyAlignment="1">
      <alignment horizontal="center" vertical="center" wrapText="1" readingOrder="2"/>
    </xf>
    <xf numFmtId="0" fontId="39" fillId="0" borderId="34" xfId="0" applyFont="1" applyBorder="1" applyAlignment="1">
      <alignment horizontal="center" vertical="center" wrapText="1" readingOrder="2"/>
    </xf>
    <xf numFmtId="0" fontId="39" fillId="0" borderId="0" xfId="0" applyFont="1" applyAlignment="1">
      <alignment horizontal="center" wrapText="1" readingOrder="2"/>
    </xf>
    <xf numFmtId="49" fontId="39" fillId="0" borderId="0" xfId="0" applyNumberFormat="1" applyFont="1" applyAlignment="1">
      <alignment horizontal="center" wrapText="1" readingOrder="2"/>
    </xf>
    <xf numFmtId="0" fontId="39" fillId="0" borderId="12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3" borderId="10" xfId="0" applyFont="1" applyFill="1" applyBorder="1" applyAlignment="1">
      <alignment horizontal="center" vertical="center" wrapText="1" readingOrder="2"/>
    </xf>
    <xf numFmtId="0" fontId="39" fillId="3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 readingOrder="2"/>
    </xf>
    <xf numFmtId="1" fontId="41" fillId="3" borderId="21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/>
    <xf numFmtId="1" fontId="41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165" fontId="47" fillId="7" borderId="14" xfId="0" applyNumberFormat="1" applyFont="1" applyFill="1" applyBorder="1" applyAlignment="1">
      <alignment horizontal="left" vertical="center"/>
    </xf>
    <xf numFmtId="165" fontId="47" fillId="7" borderId="25" xfId="0" applyNumberFormat="1" applyFont="1" applyFill="1" applyBorder="1" applyAlignment="1">
      <alignment horizontal="left" vertical="center"/>
    </xf>
    <xf numFmtId="164" fontId="48" fillId="7" borderId="0" xfId="0" applyNumberFormat="1" applyFont="1" applyFill="1" applyAlignment="1">
      <alignment vertical="center" wrapText="1"/>
    </xf>
    <xf numFmtId="164" fontId="47" fillId="7" borderId="0" xfId="0" applyNumberFormat="1" applyFont="1" applyFill="1" applyAlignment="1">
      <alignment vertical="center" wrapText="1"/>
    </xf>
    <xf numFmtId="164" fontId="47" fillId="7" borderId="0" xfId="0" applyNumberFormat="1" applyFont="1" applyFill="1" applyAlignment="1">
      <alignment horizontal="left" vertical="center" wrapText="1" indent="1"/>
    </xf>
    <xf numFmtId="0" fontId="47" fillId="7" borderId="14" xfId="0" applyFont="1" applyFill="1" applyBorder="1" applyAlignment="1">
      <alignment horizontal="center" vertical="center"/>
    </xf>
    <xf numFmtId="1" fontId="47" fillId="7" borderId="0" xfId="0" applyNumberFormat="1" applyFont="1" applyFill="1" applyAlignment="1">
      <alignment horizontal="center" vertical="center"/>
    </xf>
    <xf numFmtId="1" fontId="47" fillId="7" borderId="0" xfId="0" applyNumberFormat="1" applyFont="1" applyFill="1" applyAlignment="1">
      <alignment horizontal="center" vertical="center" wrapText="1"/>
    </xf>
    <xf numFmtId="1" fontId="47" fillId="7" borderId="34" xfId="0" applyNumberFormat="1" applyFont="1" applyFill="1" applyBorder="1" applyAlignment="1">
      <alignment horizontal="center" vertical="center"/>
    </xf>
    <xf numFmtId="0" fontId="49" fillId="7" borderId="0" xfId="0" applyFont="1" applyFill="1" applyAlignment="1">
      <alignment horizontal="left" vertical="center"/>
    </xf>
    <xf numFmtId="49" fontId="48" fillId="7" borderId="0" xfId="0" applyNumberFormat="1" applyFont="1" applyFill="1" applyAlignment="1">
      <alignment horizontal="left" vertical="center" indent="1"/>
    </xf>
    <xf numFmtId="0" fontId="50" fillId="7" borderId="0" xfId="0" applyFont="1" applyFill="1" applyAlignment="1">
      <alignment horizontal="left" vertical="center"/>
    </xf>
    <xf numFmtId="0" fontId="50" fillId="7" borderId="0" xfId="0" applyFont="1" applyFill="1" applyAlignment="1">
      <alignment horizontal="center" vertical="center"/>
    </xf>
    <xf numFmtId="0" fontId="47" fillId="7" borderId="0" xfId="0" applyFont="1" applyFill="1" applyAlignment="1">
      <alignment horizontal="left" vertical="center"/>
    </xf>
    <xf numFmtId="0" fontId="7" fillId="0" borderId="34" xfId="0" applyFont="1" applyBorder="1" applyAlignment="1">
      <alignment horizontal="left" vertical="center" wrapText="1"/>
    </xf>
    <xf numFmtId="0" fontId="9" fillId="0" borderId="34" xfId="0" applyFont="1" applyBorder="1" applyAlignment="1" applyProtection="1">
      <alignment horizontal="center" vertical="center"/>
      <protection locked="0"/>
    </xf>
    <xf numFmtId="1" fontId="18" fillId="0" borderId="57" xfId="0" applyNumberFormat="1" applyFont="1" applyBorder="1" applyAlignment="1" applyProtection="1">
      <alignment horizontal="center" vertical="center"/>
      <protection locked="0"/>
    </xf>
    <xf numFmtId="0" fontId="12" fillId="8" borderId="33" xfId="1" applyNumberFormat="1" applyFont="1" applyFill="1" applyBorder="1" applyAlignment="1" applyProtection="1">
      <alignment horizontal="center" vertical="center"/>
    </xf>
    <xf numFmtId="1" fontId="15" fillId="0" borderId="0" xfId="0" applyNumberFormat="1" applyFont="1" applyAlignment="1" applyProtection="1">
      <alignment horizontal="right" vertical="center"/>
      <protection locked="0"/>
    </xf>
    <xf numFmtId="0" fontId="52" fillId="0" borderId="24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right" vertical="center" indent="1"/>
    </xf>
    <xf numFmtId="0" fontId="51" fillId="0" borderId="0" xfId="0" applyFont="1" applyAlignment="1" applyProtection="1">
      <alignment horizontal="left" vertical="center" wrapText="1" indent="1"/>
      <protection locked="0"/>
    </xf>
    <xf numFmtId="1" fontId="12" fillId="0" borderId="0" xfId="1" applyNumberFormat="1" applyFont="1" applyFill="1" applyBorder="1" applyAlignment="1" applyProtection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2" fontId="12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7" fillId="7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" fontId="47" fillId="7" borderId="16" xfId="0" applyNumberFormat="1" applyFont="1" applyFill="1" applyBorder="1" applyAlignment="1">
      <alignment horizontal="center" vertical="center" wrapText="1"/>
    </xf>
    <xf numFmtId="1" fontId="20" fillId="0" borderId="15" xfId="0" applyNumberFormat="1" applyFont="1" applyBorder="1" applyAlignment="1" applyProtection="1">
      <alignment horizontal="right" vertical="center" wrapText="1"/>
      <protection locked="0"/>
    </xf>
    <xf numFmtId="1" fontId="20" fillId="0" borderId="0" xfId="0" applyNumberFormat="1" applyFont="1" applyAlignment="1" applyProtection="1">
      <alignment horizontal="right" vertical="center" wrapText="1"/>
      <protection locked="0"/>
    </xf>
    <xf numFmtId="0" fontId="26" fillId="0" borderId="0" xfId="0" applyFont="1" applyAlignment="1">
      <alignment horizontal="right" vertical="center" wrapText="1" indent="1"/>
    </xf>
    <xf numFmtId="168" fontId="9" fillId="0" borderId="0" xfId="0" applyNumberFormat="1" applyFont="1" applyAlignment="1">
      <alignment horizontal="left" vertical="center" wrapText="1" indent="1"/>
    </xf>
    <xf numFmtId="0" fontId="0" fillId="0" borderId="37" xfId="0" applyBorder="1" applyAlignment="1">
      <alignment horizontal="center" vertical="center"/>
    </xf>
    <xf numFmtId="0" fontId="11" fillId="0" borderId="0" xfId="0" applyFont="1" applyAlignment="1">
      <alignment vertical="center" wrapText="1" indent="1"/>
    </xf>
    <xf numFmtId="0" fontId="9" fillId="0" borderId="0" xfId="0" applyFont="1" applyAlignment="1">
      <alignment vertical="center" wrapText="1" indent="1"/>
    </xf>
    <xf numFmtId="1" fontId="17" fillId="5" borderId="47" xfId="1" applyNumberFormat="1" applyFont="1" applyFill="1" applyBorder="1" applyAlignment="1" applyProtection="1">
      <alignment horizontal="center" vertical="center"/>
    </xf>
    <xf numFmtId="1" fontId="57" fillId="0" borderId="58" xfId="0" applyNumberFormat="1" applyFont="1" applyBorder="1" applyAlignment="1">
      <alignment horizontal="right" vertical="center" indent="2"/>
    </xf>
    <xf numFmtId="1" fontId="41" fillId="3" borderId="59" xfId="0" applyNumberFormat="1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 indent="1"/>
    </xf>
    <xf numFmtId="0" fontId="12" fillId="5" borderId="32" xfId="1" applyNumberFormat="1" applyFont="1" applyFill="1" applyBorder="1" applyAlignment="1" applyProtection="1">
      <alignment horizontal="left" vertical="center"/>
    </xf>
    <xf numFmtId="2" fontId="12" fillId="5" borderId="33" xfId="1" applyNumberFormat="1" applyFont="1" applyFill="1" applyBorder="1" applyAlignment="1" applyProtection="1">
      <alignment horizontal="left" vertical="center"/>
    </xf>
    <xf numFmtId="0" fontId="24" fillId="6" borderId="60" xfId="0" applyFont="1" applyFill="1" applyBorder="1" applyAlignment="1">
      <alignment horizontal="left" vertical="center"/>
    </xf>
    <xf numFmtId="49" fontId="31" fillId="0" borderId="40" xfId="0" applyNumberFormat="1" applyFont="1" applyBorder="1" applyAlignment="1">
      <alignment horizontal="center" vertical="center"/>
    </xf>
    <xf numFmtId="49" fontId="31" fillId="0" borderId="41" xfId="0" applyNumberFormat="1" applyFont="1" applyBorder="1" applyAlignment="1">
      <alignment horizontal="center" vertical="center"/>
    </xf>
    <xf numFmtId="49" fontId="31" fillId="0" borderId="42" xfId="0" applyNumberFormat="1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center" vertical="top"/>
    </xf>
    <xf numFmtId="49" fontId="32" fillId="0" borderId="0" xfId="0" applyNumberFormat="1" applyFont="1" applyAlignment="1">
      <alignment horizontal="center" vertical="top"/>
    </xf>
    <xf numFmtId="49" fontId="32" fillId="0" borderId="47" xfId="0" applyNumberFormat="1" applyFont="1" applyBorder="1" applyAlignment="1">
      <alignment horizontal="center" vertical="top"/>
    </xf>
    <xf numFmtId="49" fontId="29" fillId="0" borderId="4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left" vertical="top"/>
    </xf>
    <xf numFmtId="49" fontId="34" fillId="5" borderId="54" xfId="0" applyNumberFormat="1" applyFont="1" applyFill="1" applyBorder="1" applyAlignment="1" applyProtection="1">
      <alignment horizontal="left" vertical="center" indent="1"/>
      <protection locked="0"/>
    </xf>
    <xf numFmtId="49" fontId="34" fillId="5" borderId="55" xfId="0" applyNumberFormat="1" applyFont="1" applyFill="1" applyBorder="1" applyAlignment="1" applyProtection="1">
      <alignment horizontal="left" vertical="center" indent="1"/>
      <protection locked="0"/>
    </xf>
    <xf numFmtId="49" fontId="34" fillId="5" borderId="56" xfId="0" applyNumberFormat="1" applyFont="1" applyFill="1" applyBorder="1" applyAlignment="1" applyProtection="1">
      <alignment horizontal="left" vertical="center" indent="1"/>
      <protection locked="0"/>
    </xf>
    <xf numFmtId="49" fontId="10" fillId="0" borderId="22" xfId="0" applyNumberFormat="1" applyFont="1" applyBorder="1" applyAlignment="1">
      <alignment horizontal="center" wrapText="1"/>
    </xf>
    <xf numFmtId="49" fontId="10" fillId="0" borderId="0" xfId="0" applyNumberFormat="1" applyFont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0" fontId="38" fillId="5" borderId="43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44" xfId="0" applyFont="1" applyFill="1" applyBorder="1" applyAlignment="1">
      <alignment horizontal="center" vertical="center"/>
    </xf>
    <xf numFmtId="49" fontId="56" fillId="0" borderId="45" xfId="0" applyNumberFormat="1" applyFont="1" applyBorder="1" applyAlignment="1">
      <alignment horizontal="center" vertical="center"/>
    </xf>
    <xf numFmtId="49" fontId="56" fillId="0" borderId="2" xfId="0" applyNumberFormat="1" applyFont="1" applyBorder="1" applyAlignment="1">
      <alignment horizontal="center" vertical="center"/>
    </xf>
    <xf numFmtId="49" fontId="56" fillId="0" borderId="46" xfId="0" applyNumberFormat="1" applyFont="1" applyBorder="1" applyAlignment="1">
      <alignment horizontal="center" vertical="center"/>
    </xf>
    <xf numFmtId="49" fontId="55" fillId="0" borderId="22" xfId="0" applyNumberFormat="1" applyFont="1" applyBorder="1" applyAlignment="1">
      <alignment horizontal="center" vertical="center"/>
    </xf>
    <xf numFmtId="49" fontId="55" fillId="0" borderId="0" xfId="0" applyNumberFormat="1" applyFont="1" applyAlignment="1">
      <alignment horizontal="center" vertical="center"/>
    </xf>
    <xf numFmtId="49" fontId="55" fillId="0" borderId="47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vertical="top"/>
    </xf>
    <xf numFmtId="49" fontId="37" fillId="0" borderId="44" xfId="0" applyNumberFormat="1" applyFont="1" applyBorder="1" applyAlignment="1">
      <alignment vertical="top"/>
    </xf>
    <xf numFmtId="166" fontId="34" fillId="5" borderId="54" xfId="0" applyNumberFormat="1" applyFont="1" applyFill="1" applyBorder="1" applyAlignment="1" applyProtection="1">
      <alignment horizontal="left" vertical="center" indent="1"/>
      <protection locked="0"/>
    </xf>
    <xf numFmtId="166" fontId="34" fillId="5" borderId="55" xfId="0" applyNumberFormat="1" applyFont="1" applyFill="1" applyBorder="1" applyAlignment="1" applyProtection="1">
      <alignment horizontal="left" vertical="center" indent="1"/>
      <protection locked="0"/>
    </xf>
    <xf numFmtId="166" fontId="34" fillId="5" borderId="56" xfId="0" applyNumberFormat="1" applyFont="1" applyFill="1" applyBorder="1" applyAlignment="1" applyProtection="1">
      <alignment horizontal="left" vertical="center" indent="1"/>
      <protection locked="0"/>
    </xf>
    <xf numFmtId="167" fontId="34" fillId="5" borderId="54" xfId="0" applyNumberFormat="1" applyFont="1" applyFill="1" applyBorder="1" applyAlignment="1" applyProtection="1">
      <alignment horizontal="left" vertical="center" indent="1"/>
      <protection locked="0"/>
    </xf>
    <xf numFmtId="167" fontId="34" fillId="5" borderId="55" xfId="0" applyNumberFormat="1" applyFont="1" applyFill="1" applyBorder="1" applyAlignment="1" applyProtection="1">
      <alignment horizontal="left" vertical="center" indent="1"/>
      <protection locked="0"/>
    </xf>
    <xf numFmtId="167" fontId="34" fillId="5" borderId="56" xfId="0" applyNumberFormat="1" applyFont="1" applyFill="1" applyBorder="1" applyAlignment="1" applyProtection="1">
      <alignment horizontal="left" vertical="center" indent="1"/>
      <protection locked="0"/>
    </xf>
    <xf numFmtId="49" fontId="30" fillId="0" borderId="0" xfId="0" applyNumberFormat="1" applyFont="1" applyAlignment="1">
      <alignment horizontal="left" vertical="center" indent="1"/>
    </xf>
    <xf numFmtId="49" fontId="30" fillId="0" borderId="0" xfId="0" applyNumberFormat="1" applyFont="1" applyAlignment="1">
      <alignment horizontal="left" vertical="center" wrapText="1" indent="1"/>
    </xf>
    <xf numFmtId="49" fontId="35" fillId="0" borderId="1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35" fillId="0" borderId="47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49" fontId="10" fillId="0" borderId="47" xfId="0" applyNumberFormat="1" applyFont="1" applyBorder="1" applyAlignment="1">
      <alignment horizontal="center" vertical="top"/>
    </xf>
    <xf numFmtId="49" fontId="30" fillId="0" borderId="1" xfId="0" applyNumberFormat="1" applyFont="1" applyBorder="1" applyAlignment="1">
      <alignment horizontal="left" vertical="center" wrapText="1" indent="1"/>
    </xf>
    <xf numFmtId="0" fontId="46" fillId="9" borderId="16" xfId="0" applyFont="1" applyFill="1" applyBorder="1" applyAlignment="1">
      <alignment horizontal="center" vertical="center" wrapText="1" readingOrder="2"/>
    </xf>
    <xf numFmtId="0" fontId="46" fillId="9" borderId="0" xfId="0" applyFont="1" applyFill="1" applyAlignment="1">
      <alignment horizontal="center" vertical="center" wrapText="1" readingOrder="2"/>
    </xf>
    <xf numFmtId="0" fontId="6" fillId="0" borderId="0" xfId="0" applyFont="1" applyAlignment="1">
      <alignment horizontal="left" indent="1" shrinkToFit="1"/>
    </xf>
    <xf numFmtId="0" fontId="6" fillId="0" borderId="0" xfId="0" applyFont="1" applyAlignment="1">
      <alignment horizontal="right" indent="1" shrinkToFit="1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 readingOrder="2"/>
    </xf>
    <xf numFmtId="0" fontId="4" fillId="0" borderId="0" xfId="0" applyFont="1" applyAlignment="1">
      <alignment horizontal="left" vertical="center"/>
    </xf>
    <xf numFmtId="164" fontId="13" fillId="0" borderId="11" xfId="0" applyNumberFormat="1" applyFont="1" applyBorder="1" applyAlignment="1">
      <alignment horizontal="left" vertical="center" indent="1"/>
    </xf>
    <xf numFmtId="0" fontId="16" fillId="0" borderId="9" xfId="0" applyFont="1" applyBorder="1"/>
    <xf numFmtId="0" fontId="16" fillId="0" borderId="12" xfId="0" applyFont="1" applyBorder="1"/>
    <xf numFmtId="166" fontId="13" fillId="0" borderId="11" xfId="0" applyNumberFormat="1" applyFont="1" applyBorder="1" applyAlignment="1">
      <alignment horizontal="center" vertical="center"/>
    </xf>
    <xf numFmtId="166" fontId="13" fillId="0" borderId="9" xfId="0" applyNumberFormat="1" applyFont="1" applyBorder="1" applyAlignment="1">
      <alignment horizontal="center" vertical="center"/>
    </xf>
    <xf numFmtId="164" fontId="46" fillId="0" borderId="0" xfId="0" applyNumberFormat="1" applyFont="1" applyAlignment="1">
      <alignment horizontal="left" indent="1"/>
    </xf>
    <xf numFmtId="0" fontId="44" fillId="0" borderId="0" xfId="0" applyFont="1"/>
    <xf numFmtId="49" fontId="5" fillId="0" borderId="0" xfId="0" applyNumberFormat="1" applyFont="1" applyAlignment="1">
      <alignment horizontal="left" vertical="center" wrapText="1" indent="1"/>
    </xf>
    <xf numFmtId="0" fontId="46" fillId="0" borderId="0" xfId="0" applyFont="1" applyAlignment="1">
      <alignment horizontal="center"/>
    </xf>
    <xf numFmtId="0" fontId="5" fillId="0" borderId="0" xfId="0" applyFont="1" applyAlignment="1">
      <alignment horizontal="left" wrapText="1" indent="2"/>
    </xf>
    <xf numFmtId="0" fontId="5" fillId="0" borderId="8" xfId="0" applyFont="1" applyBorder="1" applyAlignment="1">
      <alignment horizontal="left" wrapText="1" indent="2"/>
    </xf>
    <xf numFmtId="0" fontId="14" fillId="0" borderId="0" xfId="0" applyFont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 wrapText="1" readingOrder="2"/>
    </xf>
    <xf numFmtId="49" fontId="10" fillId="0" borderId="10" xfId="0" applyNumberFormat="1" applyFont="1" applyBorder="1" applyAlignment="1">
      <alignment horizontal="center" vertical="center" wrapText="1" readingOrder="2"/>
    </xf>
    <xf numFmtId="0" fontId="10" fillId="3" borderId="16" xfId="0" applyFont="1" applyFill="1" applyBorder="1" applyAlignment="1">
      <alignment horizontal="left" vertical="center" wrapText="1" indent="1" readingOrder="2"/>
    </xf>
    <xf numFmtId="0" fontId="10" fillId="3" borderId="0" xfId="0" applyFont="1" applyFill="1" applyAlignment="1">
      <alignment horizontal="left" vertical="center" wrapText="1" indent="1" readingOrder="2"/>
    </xf>
    <xf numFmtId="0" fontId="10" fillId="3" borderId="25" xfId="0" applyFont="1" applyFill="1" applyBorder="1" applyAlignment="1">
      <alignment horizontal="left" vertical="center" wrapText="1" indent="1" readingOrder="2"/>
    </xf>
    <xf numFmtId="0" fontId="10" fillId="3" borderId="8" xfId="0" applyFont="1" applyFill="1" applyBorder="1" applyAlignment="1">
      <alignment horizontal="left" vertical="center" wrapText="1" indent="1" readingOrder="2"/>
    </xf>
    <xf numFmtId="0" fontId="10" fillId="0" borderId="20" xfId="0" applyFont="1" applyBorder="1" applyAlignment="1">
      <alignment horizontal="center" wrapText="1" readingOrder="2"/>
    </xf>
    <xf numFmtId="0" fontId="10" fillId="0" borderId="19" xfId="0" applyFont="1" applyBorder="1" applyAlignment="1">
      <alignment horizontal="center" wrapText="1" readingOrder="2"/>
    </xf>
    <xf numFmtId="0" fontId="10" fillId="0" borderId="13" xfId="0" applyFont="1" applyBorder="1" applyAlignment="1">
      <alignment horizontal="center" wrapText="1" readingOrder="2"/>
    </xf>
    <xf numFmtId="0" fontId="53" fillId="9" borderId="0" xfId="0" applyFont="1" applyFill="1" applyAlignment="1">
      <alignment horizontal="center" vertical="center" wrapText="1" readingOrder="2"/>
    </xf>
  </cellXfs>
  <cellStyles count="2">
    <cellStyle name="Bad" xfId="1" builtinId="27"/>
    <cellStyle name="Normal" xfId="0" builtinId="0"/>
  </cellStyles>
  <dxfs count="77">
    <dxf>
      <font>
        <b val="0"/>
        <i val="0"/>
        <color rgb="FFFF6761"/>
      </font>
      <fill>
        <patternFill patternType="none">
          <bgColor auto="1"/>
        </patternFill>
      </fill>
      <border>
        <vertical/>
        <horizontal/>
      </border>
    </dxf>
    <dxf>
      <fill>
        <patternFill patternType="darkHorizontal">
          <fgColor rgb="FFFF352D"/>
          <bgColor rgb="FFFF6761"/>
        </patternFill>
      </fill>
    </dxf>
    <dxf>
      <font>
        <b/>
        <i val="0"/>
        <color theme="0"/>
      </font>
      <fill>
        <patternFill patternType="darkHorizontal">
          <fgColor rgb="FFE9074C"/>
          <bgColor rgb="FFFF015C"/>
        </patternFill>
      </fill>
      <border>
        <left style="thin">
          <color rgb="FFE9074C"/>
        </left>
        <right style="thin">
          <color rgb="FFFFFF00"/>
        </right>
      </border>
    </dxf>
    <dxf>
      <fill>
        <patternFill patternType="solid">
          <fgColor theme="0"/>
          <bgColor theme="0"/>
        </patternFill>
      </fill>
    </dxf>
    <dxf>
      <font>
        <b val="0"/>
        <i val="0"/>
        <color theme="0" tint="-0.499984740745262"/>
      </font>
    </dxf>
    <dxf>
      <font>
        <color rgb="FFFFFF00"/>
      </font>
      <fill>
        <patternFill patternType="darkHorizontal">
          <fgColor rgb="FFE9074C"/>
          <bgColor rgb="FFFF015C"/>
        </patternFill>
      </fill>
    </dxf>
    <dxf>
      <fill>
        <patternFill>
          <bgColor rgb="FFFF6761"/>
        </patternFill>
      </fill>
    </dxf>
    <dxf>
      <fill>
        <patternFill patternType="darkHorizontal">
          <fgColor rgb="FFFF352D"/>
          <bgColor rgb="FFFF6761"/>
        </patternFill>
      </fill>
    </dxf>
    <dxf>
      <font>
        <b/>
        <i val="0"/>
        <color rgb="FF00C3E8"/>
      </font>
      <fill>
        <patternFill>
          <fgColor theme="0"/>
          <bgColor theme="0"/>
        </patternFill>
      </fill>
    </dxf>
    <dxf>
      <font>
        <color theme="0"/>
      </font>
      <fill>
        <patternFill patternType="darkHorizontal">
          <fgColor rgb="FFFF352D"/>
          <bgColor rgb="FFFF6761"/>
        </patternFill>
      </fill>
    </dxf>
    <dxf>
      <font>
        <color theme="1" tint="0.34998626667073579"/>
      </font>
      <fill>
        <patternFill>
          <bgColor theme="0" tint="-4.9989318521683403E-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color rgb="FF00C085"/>
      </font>
      <fill>
        <patternFill patternType="solid">
          <bgColor rgb="FFE8FFF4"/>
        </patternFill>
      </fill>
    </dxf>
    <dxf>
      <font>
        <color rgb="FFFF6761"/>
      </font>
      <border>
        <vertical/>
        <horizontal/>
      </border>
    </dxf>
    <dxf>
      <font>
        <color rgb="FF00C3E8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C3E8"/>
        </patternFill>
      </fill>
    </dxf>
    <dxf>
      <fill>
        <patternFill>
          <bgColor rgb="FF44E18E"/>
        </patternFill>
      </fill>
    </dxf>
    <dxf>
      <font>
        <strike val="0"/>
        <outline val="0"/>
        <shadow val="0"/>
        <u val="none"/>
        <vertAlign val="baseline"/>
        <sz val="12"/>
        <color rgb="FF44E18E"/>
        <name val="Arial Narrow"/>
        <scheme val="none"/>
      </font>
      <numFmt numFmtId="0" formatCode="General"/>
      <fill>
        <patternFill patternType="solid">
          <fgColor indexed="64"/>
          <bgColor rgb="FF44E18E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rgb="FF41D98A"/>
        </right>
        <top style="medium">
          <color rgb="FF41D98A"/>
        </top>
        <bottom style="medium">
          <color rgb="FF41D98A"/>
        </bottom>
        <vertical/>
        <horizontal style="medium">
          <color rgb="FF41D98A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 Narrow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005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 outline="0">
        <left style="hair">
          <color rgb="FFFFADA3"/>
        </left>
        <right style="hair">
          <color rgb="FFFFADA3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2" formatCode="0.00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>
        <left style="hair">
          <color rgb="FFFFADA3"/>
        </left>
        <right style="hair">
          <color rgb="FFFFADA3"/>
        </right>
        <top/>
        <bottom/>
        <vertical style="hair">
          <color rgb="FFFFADA3"/>
        </vertical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0" formatCode="General"/>
      <fill>
        <patternFill patternType="solid">
          <fgColor indexed="64"/>
          <bgColor rgb="FFFF6761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ck">
          <color theme="0" tint="-0.499984740745262"/>
        </left>
        <right style="hair">
          <color rgb="FFFFADA3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rgb="FF00C3E8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ck">
          <color rgb="FF44E18E"/>
        </left>
        <right style="thick">
          <color theme="0" tint="-0.499984740745262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 tint="0.249977111117893"/>
        <name val="Arial Narrow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ck">
          <color rgb="FF44E18E"/>
        </right>
        <top/>
        <bottom/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4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0" relativeIndent="1" justifyLastLine="0" shrinkToFit="0" readingOrder="0"/>
      <border diagonalUp="0" diagonalDown="0">
        <left style="thick">
          <color rgb="FFDFDFDF"/>
        </left>
        <right style="thick">
          <color rgb="FF44E18E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border>
        <right style="thick">
          <color rgb="FFDFDFDF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family val="2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 Narrow"/>
        <scheme val="none"/>
      </font>
      <numFmt numFmtId="1" formatCode="0"/>
      <fill>
        <patternFill patternType="solid">
          <fgColor indexed="64"/>
          <bgColor rgb="FFFF6761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relative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C3E8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0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 tint="0.499984740745262"/>
        <name val="Arial Narrow"/>
        <scheme val="none"/>
      </font>
      <numFmt numFmtId="1" formatCode="0"/>
      <fill>
        <patternFill patternType="none"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ck">
          <color theme="1" tint="0.24994659260841701"/>
        </left>
        <right/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thick">
          <color theme="1" tint="0.2499465926084170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rgb="FF00C085"/>
        <name val="Arial Narrow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1" tint="0.24994659260841701"/>
        </left>
        <right style="medium">
          <color rgb="FFDFDFDF"/>
        </right>
        <top/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medium">
          <color rgb="FFDFDFDF"/>
        </left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rgb="FFDFDFDF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outline="0">
        <left/>
        <right style="medium">
          <color rgb="FFDFDFDF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 tint="0.499984740745262"/>
        <name val="Arial Narrow"/>
        <scheme val="none"/>
      </font>
      <fill>
        <patternFill patternType="none">
          <bgColor auto="1"/>
        </patternFill>
      </fill>
      <alignment horizontal="general" vertical="center" textRotation="0" wrapText="1" relative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00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0" tint="-0.14999847407452621"/>
        <name val="Arial Narrow"/>
        <scheme val="none"/>
      </font>
      <fill>
        <patternFill patternType="none">
          <fgColor indexed="64"/>
          <bgColor theme="0" tint="-0.14999847407452621"/>
        </patternFill>
      </fill>
      <alignment horizontal="left" vertical="center" textRotation="0" indent="0" justifyLastLine="0" shrinkToFit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vertical/>
        <horizontal style="medium">
          <color theme="0" tint="-0.14996795556505021"/>
        </horizontal>
      </border>
    </dxf>
    <dxf>
      <border>
        <vertical/>
        <horizontal style="thin">
          <color theme="0" tint="-0.24994659260841701"/>
        </horizontal>
      </border>
    </dxf>
    <dxf>
      <border>
        <vertical/>
        <horizontal style="thin">
          <color theme="0" tint="-4.9989318521683403E-2"/>
        </horizontal>
      </border>
    </dxf>
    <dxf>
      <border>
        <vertical/>
        <horizontal style="medium">
          <color theme="0" tint="-4.9989318521683403E-2"/>
        </horizontal>
      </border>
    </dxf>
    <dxf>
      <border>
        <vertical/>
        <horizontal style="medium">
          <color rgb="FFDFDFDF"/>
        </horizontal>
      </border>
    </dxf>
    <dxf>
      <fill>
        <patternFill patternType="none">
          <bgColor auto="1"/>
        </patternFill>
      </fill>
      <border>
        <vertical/>
        <horizontal style="thick">
          <color theme="0" tint="-0.14996795556505021"/>
        </horizontal>
      </border>
    </dxf>
    <dxf>
      <fill>
        <patternFill>
          <bgColor theme="0" tint="-4.9989318521683403E-2"/>
        </patternFill>
      </fill>
    </dxf>
    <dxf>
      <fill>
        <patternFill>
          <bgColor theme="4" tint="0.39994506668294322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vertical style="thin">
          <color theme="0" tint="-0.14996795556505021"/>
        </vertical>
      </border>
    </dxf>
  </dxfs>
  <tableStyles count="7" defaultTableStyle="TableStyleMedium9" defaultPivotStyle="PivotStyleLight16">
    <tableStyle name="Table Style 1" pivot="0" count="3" xr9:uid="{00000000-0011-0000-FFFF-FFFF00000000}">
      <tableStyleElement type="wholeTable" dxfId="76"/>
      <tableStyleElement type="headerRow" dxfId="75"/>
      <tableStyleElement type="secondRowStripe" dxfId="74"/>
    </tableStyle>
    <tableStyle name="Table Style 2" pivot="0" count="1" xr9:uid="{00000000-0011-0000-FFFF-FFFF01000000}">
      <tableStyleElement type="wholeTable" dxfId="73"/>
    </tableStyle>
    <tableStyle name="Table Style 3" pivot="0" count="1" xr9:uid="{00000000-0011-0000-FFFF-FFFF02000000}">
      <tableStyleElement type="wholeTable" dxfId="72"/>
    </tableStyle>
    <tableStyle name="Table Style 4" pivot="0" count="1" xr9:uid="{00000000-0011-0000-FFFF-FFFF03000000}">
      <tableStyleElement type="wholeTable" dxfId="71"/>
    </tableStyle>
    <tableStyle name="Table Style 5" pivot="0" count="1" xr9:uid="{00000000-0011-0000-FFFF-FFFF04000000}">
      <tableStyleElement type="wholeTable" dxfId="70"/>
    </tableStyle>
    <tableStyle name="Table Style 6" pivot="0" count="1" xr9:uid="{00000000-0011-0000-FFFF-FFFF05000000}">
      <tableStyleElement type="wholeTable" dxfId="69"/>
    </tableStyle>
    <tableStyle name="Table Style 7" pivot="0" count="2" xr9:uid="{00000000-0011-0000-FFFF-FFFF06000000}">
      <tableStyleElement type="wholeTable" dxfId="68"/>
      <tableStyleElement type="secondRowStripe" dxfId="67"/>
    </tableStyle>
  </tableStyles>
  <colors>
    <mruColors>
      <color rgb="FFE9074C"/>
      <color rgb="FFFFC7C3"/>
      <color rgb="FFFFDD87"/>
      <color rgb="FFFF015C"/>
      <color rgb="FF44E18E"/>
      <color rgb="FFCA0942"/>
      <color rgb="FFFF0051"/>
      <color rgb="FF00C3E8"/>
      <color rgb="FFD7D7D7"/>
      <color rgb="FFFF67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4:AV490" totalsRowShown="0" headerRowDxfId="66" dataDxfId="65">
  <autoFilter ref="B4:AV490" xr:uid="{00000000-0009-0000-0100-000003000000}"/>
  <sortState xmlns:xlrd2="http://schemas.microsoft.com/office/spreadsheetml/2017/richdata2" ref="B5:AV483">
    <sortCondition ref="C4:C483"/>
  </sortState>
  <tableColumns count="47">
    <tableColumn id="1" xr3:uid="{00000000-0010-0000-0100-000001000000}" name="Code" dataDxfId="64"/>
    <tableColumn id="2" xr3:uid="{00000000-0010-0000-0100-000002000000}" name="Type" dataDxfId="63"/>
    <tableColumn id="3" xr3:uid="{00000000-0010-0000-0100-000003000000}" name="Variety" dataDxfId="62"/>
    <tableColumn id="36" xr3:uid="{00000000-0010-0000-0100-000024000000}" name="Notes" dataDxfId="61"/>
    <tableColumn id="4" xr3:uid="{00000000-0010-0000-0100-000004000000}" name="512" dataDxfId="60"/>
    <tableColumn id="37" xr3:uid="{00000000-0010-0000-0100-000025000000}" name="250" dataDxfId="59"/>
    <tableColumn id="5" xr3:uid="{00000000-0010-0000-0100-000005000000}" name="288" dataDxfId="58"/>
    <tableColumn id="6" xr3:uid="{00000000-0010-0000-0100-000006000000}" name="144" dataDxfId="57"/>
    <tableColumn id="7" xr3:uid="{00000000-0010-0000-0100-000007000000}" name="26" dataDxfId="56"/>
    <tableColumn id="8" xr3:uid="{00000000-0010-0000-0100-000008000000}" name="51" dataDxfId="55"/>
    <tableColumn id="10" xr3:uid="{00000000-0010-0000-0100-00000A000000}" name="Date 1" dataDxfId="54"/>
    <tableColumn id="11" xr3:uid="{00000000-0010-0000-0100-00000B000000}" name="Date 2" dataDxfId="53"/>
    <tableColumn id="12" xr3:uid="{00000000-0010-0000-0100-00000C000000}" name="Date 3" dataDxfId="52"/>
    <tableColumn id="13" xr3:uid="{00000000-0010-0000-0100-00000D000000}" name="Date 4" dataDxfId="51"/>
    <tableColumn id="14" xr3:uid="{00000000-0010-0000-0100-00000E000000}" name="Date 5" dataDxfId="50"/>
    <tableColumn id="15" xr3:uid="{00000000-0010-0000-0100-00000F000000}" name="Date 6" dataDxfId="49"/>
    <tableColumn id="16" xr3:uid="{00000000-0010-0000-0100-000010000000}" name="Date 7" dataDxfId="48"/>
    <tableColumn id="17" xr3:uid="{00000000-0010-0000-0100-000011000000}" name="Date 8" dataDxfId="47"/>
    <tableColumn id="18" xr3:uid="{00000000-0010-0000-0100-000012000000}" name="TagOrderMethod" dataDxfId="46">
      <calculatedColumnFormula>Table3[[#This Row],[Column12]]</calculatedColumnFormula>
    </tableColumn>
    <tableColumn id="38" xr3:uid="{00000000-0010-0000-0100-000026000000}" name="Qty/Ratio" dataDxfId="45"/>
    <tableColumn id="41" xr3:uid="{00000000-0010-0000-0100-000029000000}" name="Description" dataDxfId="44">
      <calculatedColumnFormula>IF(Table3[[#This Row],[TagOrderMethod]]="Ratio:","plants per 1 tag",IF(Table3[[#This Row],[TagOrderMethod]]="tags included","",IF(Table3[[#This Row],[TagOrderMethod]]="Qty:","tags",IF(Table3[[#This Row],[TagOrderMethod]]="Auto:",IF(U5&lt;&gt;"","tags","")))))</calculatedColumnFormula>
    </tableColumn>
    <tableColumn id="43" xr3:uid="{00000000-0010-0000-0100-00002B000000}" name="Bundle" dataDxfId="43" dataCellStyle="Bad">
      <calculatedColumnFormula>IFERROR(IF(AU5="",50,(VLOOKUP(Table3[[#This Row],[Codes]],#REF!,4,FALSE))),50)</calculatedColumnFormula>
    </tableColumn>
    <tableColumn id="46" xr3:uid="{00000000-0010-0000-0100-00002E000000}" name="Column11" dataDxfId="42" dataCellStyle="Bad">
      <calculatedColumnFormula>IF(ISNUMBER(SEARCH("tag",Table3[[#This Row],[Notes]])), "Yes", "No")</calculatedColumnFormula>
    </tableColumn>
    <tableColumn id="9" xr3:uid="{E09BABDC-1EAB-5246-8A91-AFBF2C70A5F8}" name="Column12" dataDxfId="41" dataCellStyle="Bad">
      <calculatedColumnFormula>IF(Table3[[#This Row],[Column11]]="yes","tags included","Auto:")</calculatedColumnFormula>
    </tableColumn>
    <tableColumn id="42" xr3:uid="{00000000-0010-0000-0100-00002A000000}" name="Size" dataDxfId="40" dataCellStyle="Bad">
      <calculatedColumnFormula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calculatedColumnFormula>
    </tableColumn>
    <tableColumn id="22" xr3:uid="{00000000-0010-0000-0100-000016000000}" name="FinalQty" dataDxfId="39">
      <calculatedColumnFormula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Row],[TagOrderMethod]]="Auto:",IF(U5&gt;0,U5,IF(COUNTBLANK(L5:S5)=8,"",(IF(Table3[[#This Row],[Column11]]&lt;&gt;"no",Table3[[#This Row],[Size]]*(SUM(Table3[[#This Row],[Date 1]:[Date 8]])),"")))),""))),(Table3[[#This Row],[Bundle]])),"")</calculatedColumnFormula>
    </tableColumn>
    <tableColumn id="19" xr3:uid="{00000000-0010-0000-0100-000013000000}" name="Order" dataDxfId="38">
      <calculatedColumnFormula>IF(SUM(L5:S5)&gt;0,SUM(L5:S5) &amp;" units","")</calculatedColumnFormula>
    </tableColumn>
    <tableColumn id="20" xr3:uid="{00000000-0010-0000-0100-000014000000}" name="Comments" dataDxfId="37"/>
    <tableColumn id="45" xr3:uid="{00000000-0010-0000-0100-00002D000000}" name="Column9" dataDxfId="36"/>
    <tableColumn id="47" xr3:uid="{00000000-0010-0000-0100-00002F000000}" name="Column10" dataDxfId="35"/>
    <tableColumn id="44" xr3:uid="{00000000-0010-0000-0100-00002C000000}" name="Column8" dataDxfId="34"/>
    <tableColumn id="28" xr3:uid="{00000000-0010-0000-0100-00001C000000}" name="Column1" dataDxfId="33" dataCellStyle="Bad"/>
    <tableColumn id="39" xr3:uid="{00000000-0010-0000-0100-000027000000}" name="Column1.5" dataDxfId="32" dataCellStyle="Bad"/>
    <tableColumn id="27" xr3:uid="{00000000-0010-0000-0100-00001B000000}" name="Column2" dataDxfId="31" dataCellStyle="Bad"/>
    <tableColumn id="26" xr3:uid="{00000000-0010-0000-0100-00001A000000}" name="Column3" dataDxfId="30" dataCellStyle="Bad"/>
    <tableColumn id="25" xr3:uid="{00000000-0010-0000-0100-000019000000}" name="Column4" dataDxfId="29" dataCellStyle="Bad"/>
    <tableColumn id="24" xr3:uid="{00000000-0010-0000-0100-000018000000}" name="Column5" dataDxfId="28" dataCellStyle="Bad"/>
    <tableColumn id="49" xr3:uid="{ECA4F627-6B3C-4C4E-B24F-6065E6EBDC12}" name="Column69" dataDxfId="27" dataCellStyle="Bad">
      <calculatedColumnFormula>IF(AND(Table3[[#This Row],[Column68]]=TRUE,COUNTBLANK(Table3[[#This Row],[Date 1]:[Date 8]])=8),TRUE,FALSE)</calculatedColumnFormula>
    </tableColumn>
    <tableColumn id="48" xr3:uid="{DC878FC8-78D3-8D41-A1BA-0C9CAE1860E6}" name="Column68" dataDxfId="26" dataCellStyle="Bad">
      <calculatedColumnFormula>COUNTIF(Table3[[#This Row],[512]:[51]],"yes")&gt;0</calculatedColumnFormula>
    </tableColumn>
    <tableColumn id="35" xr3:uid="{00000000-0010-0000-0100-000023000000}" name="Column66" dataDxfId="25" dataCellStyle="Bad">
      <calculatedColumnFormula>IF(Table3[[#This Row],[512]]="yes",Table3[[#This Row],[Column1]],"")</calculatedColumnFormula>
    </tableColumn>
    <tableColumn id="40" xr3:uid="{00000000-0010-0000-0100-000028000000}" name="Column67" dataDxfId="24" dataCellStyle="Bad">
      <calculatedColumnFormula>IF(Table3[[#This Row],[250]]="yes",Table3[[#This Row],[Column1.5]],"")</calculatedColumnFormula>
    </tableColumn>
    <tableColumn id="34" xr3:uid="{00000000-0010-0000-0100-000022000000}" name="Column65" dataDxfId="23" dataCellStyle="Bad">
      <calculatedColumnFormula>IF(Table3[[#This Row],[288]]="yes",Table3[[#This Row],[Column2]],"")</calculatedColumnFormula>
    </tableColumn>
    <tableColumn id="33" xr3:uid="{00000000-0010-0000-0100-000021000000}" name="Column64" dataDxfId="22" dataCellStyle="Bad">
      <calculatedColumnFormula>IF(Table3[[#This Row],[144]]="yes",Table3[[#This Row],[Column3]],"")</calculatedColumnFormula>
    </tableColumn>
    <tableColumn id="32" xr3:uid="{00000000-0010-0000-0100-000020000000}" name="Column63" dataDxfId="21" dataCellStyle="Bad">
      <calculatedColumnFormula>IF(Table3[[#This Row],[26]]="yes",Table3[[#This Row],[Column4]],"")</calculatedColumnFormula>
    </tableColumn>
    <tableColumn id="31" xr3:uid="{00000000-0010-0000-0100-00001F000000}" name="Column62" dataDxfId="20" dataCellStyle="Bad">
      <calculatedColumnFormula>IF(Table3[[#This Row],[51]]="yes",Table3[[#This Row],[Column5]],"")</calculatedColumnFormula>
    </tableColumn>
    <tableColumn id="29" xr3:uid="{00000000-0010-0000-0100-00001D000000}" name="Codes" dataDxfId="19">
      <calculatedColumnFormula>IF(COUNTBLANK(Table3[[#This Row],[Date 1]:[Date 8]])=7,IF(Table3[[#This Row],[Column9]]&lt;&gt;"",IF(SUM(L5:S5)&lt;&gt;0,Table3[[#This Row],[Column9]],""),""),(SUBSTITUTE(TRIM(SUBSTITUTE(AO5&amp;","&amp;AP5&amp;","&amp;AQ5&amp;","&amp;AR5&amp;","&amp;AS5&amp;","&amp;AT5&amp;",",","," "))," ",", ")))</calculatedColumnFormula>
    </tableColumn>
    <tableColumn id="21" xr3:uid="{00000000-0010-0000-0100-000015000000}" name="Stat" dataDxfId="18">
      <calculatedColumnFormula>IF(COUNTBLANK(L5:AC5)&lt;&gt;13,IF(Table3[[#This Row],[Comments]]="Please order in multiples of 20. Minimum order of 100.",IF(COUNTBLANK(Table3[[#This Row],[Date 1]:[Order]])=12,"",1),1),IF(OR(F5="yes",G5="yes",H5="yes",I5="yes",J5="yes",K5="yes",#REF!="yes"),1,""))</calculatedColumnFormula>
    </tableColumn>
  </tableColumns>
  <tableStyleInfo name="Table Style 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5"/>
  <sheetViews>
    <sheetView showGridLines="0" tabSelected="1" zoomScaleNormal="100" zoomScaleSheetLayoutView="98" workbookViewId="0">
      <selection activeCell="D10" sqref="D10:F10"/>
    </sheetView>
  </sheetViews>
  <sheetFormatPr baseColWidth="10" defaultColWidth="8.83203125" defaultRowHeight="14" x14ac:dyDescent="0.15"/>
  <cols>
    <col min="1" max="1" width="7.33203125" style="1" customWidth="1"/>
    <col min="2" max="2" width="0.5" style="1" customWidth="1"/>
    <col min="3" max="3" width="17.1640625" style="1" customWidth="1"/>
    <col min="4" max="4" width="6.5" style="1" customWidth="1"/>
    <col min="5" max="5" width="26.1640625" style="1" customWidth="1"/>
    <col min="6" max="6" width="26.5" style="1" customWidth="1"/>
    <col min="7" max="7" width="17" style="1" customWidth="1"/>
    <col min="8" max="8" width="4.33203125" style="1" customWidth="1"/>
    <col min="9" max="9" width="8.83203125" style="1"/>
    <col min="10" max="10" width="8.83203125" style="1" hidden="1" customWidth="1"/>
    <col min="11" max="16384" width="8.83203125" style="1"/>
  </cols>
  <sheetData>
    <row r="1" spans="1:10" ht="26" customHeight="1" thickBot="1" x14ac:dyDescent="0.2"/>
    <row r="2" spans="1:10" ht="45" customHeight="1" thickTop="1" thickBot="1" x14ac:dyDescent="0.2">
      <c r="A2" s="54"/>
      <c r="B2" s="145" t="s">
        <v>140</v>
      </c>
      <c r="C2" s="146"/>
      <c r="D2" s="146"/>
      <c r="E2" s="146"/>
      <c r="F2" s="146"/>
      <c r="G2" s="147"/>
      <c r="H2" s="54"/>
    </row>
    <row r="3" spans="1:10" ht="48" customHeight="1" thickTop="1" thickBot="1" x14ac:dyDescent="0.2">
      <c r="A3" s="54"/>
      <c r="B3" s="160" t="str">
        <f>J3</f>
        <v>T H I S   F O R M   M U S T   B E   F I L L E D   O U T</v>
      </c>
      <c r="C3" s="161"/>
      <c r="D3" s="161"/>
      <c r="E3" s="161"/>
      <c r="F3" s="161"/>
      <c r="G3" s="162"/>
      <c r="H3" s="54"/>
      <c r="J3" s="1" t="str">
        <f>IF(AND(COUNTBLANK(D22:D26)&lt;5,COUNTBLANK(D10:D17)&lt;1),$J$4,$J$5)</f>
        <v>T H I S   F O R M   M U S T   B E   F I L L E D   O U T</v>
      </c>
    </row>
    <row r="4" spans="1:10" ht="45.75" customHeight="1" thickTop="1" x14ac:dyDescent="0.15">
      <c r="A4" s="54"/>
      <c r="B4" s="163" t="s">
        <v>749</v>
      </c>
      <c r="C4" s="164"/>
      <c r="D4" s="164"/>
      <c r="E4" s="164"/>
      <c r="F4" s="164"/>
      <c r="G4" s="165"/>
      <c r="H4" s="54"/>
      <c r="J4" s="1" t="s">
        <v>142</v>
      </c>
    </row>
    <row r="5" spans="1:10" ht="39" customHeight="1" x14ac:dyDescent="0.15">
      <c r="A5" s="54"/>
      <c r="B5" s="166" t="s">
        <v>331</v>
      </c>
      <c r="C5" s="167"/>
      <c r="D5" s="167"/>
      <c r="E5" s="167"/>
      <c r="F5" s="167"/>
      <c r="G5" s="168"/>
      <c r="H5" s="54"/>
      <c r="J5" s="1" t="s">
        <v>141</v>
      </c>
    </row>
    <row r="6" spans="1:10" ht="50.25" customHeight="1" x14ac:dyDescent="0.15">
      <c r="A6" s="54"/>
      <c r="B6" s="148" t="s">
        <v>154</v>
      </c>
      <c r="C6" s="149"/>
      <c r="D6" s="149"/>
      <c r="E6" s="149"/>
      <c r="F6" s="149"/>
      <c r="G6" s="150"/>
      <c r="H6" s="54"/>
    </row>
    <row r="7" spans="1:10" ht="36.75" customHeight="1" thickBot="1" x14ac:dyDescent="0.25">
      <c r="A7" s="54"/>
      <c r="B7" s="157" t="s">
        <v>750</v>
      </c>
      <c r="C7" s="158"/>
      <c r="D7" s="158"/>
      <c r="E7" s="158"/>
      <c r="F7" s="158"/>
      <c r="G7" s="159"/>
      <c r="H7" s="54"/>
    </row>
    <row r="8" spans="1:10" ht="24" customHeight="1" thickTop="1" thickBot="1" x14ac:dyDescent="0.2">
      <c r="A8" s="54"/>
      <c r="B8" s="58"/>
      <c r="C8" s="151"/>
      <c r="D8" s="152"/>
      <c r="E8" s="152"/>
      <c r="F8" s="152"/>
      <c r="G8" s="59"/>
      <c r="H8" s="54"/>
    </row>
    <row r="9" spans="1:10" ht="33" customHeight="1" thickTop="1" thickBot="1" x14ac:dyDescent="0.2">
      <c r="A9" s="54"/>
      <c r="B9" s="58"/>
      <c r="D9" s="153" t="s">
        <v>155</v>
      </c>
      <c r="E9" s="153"/>
      <c r="F9" s="153"/>
      <c r="G9" s="59"/>
      <c r="H9" s="54"/>
    </row>
    <row r="10" spans="1:10" ht="33" customHeight="1" thickTop="1" thickBot="1" x14ac:dyDescent="0.2">
      <c r="A10" s="54"/>
      <c r="B10" s="58"/>
      <c r="C10" s="65" t="s">
        <v>0</v>
      </c>
      <c r="D10" s="154"/>
      <c r="E10" s="155"/>
      <c r="F10" s="156"/>
      <c r="G10" s="59"/>
      <c r="H10" s="54"/>
    </row>
    <row r="11" spans="1:10" ht="33" customHeight="1" thickTop="1" thickBot="1" x14ac:dyDescent="0.2">
      <c r="A11" s="54"/>
      <c r="B11" s="58"/>
      <c r="C11" s="65" t="s">
        <v>22</v>
      </c>
      <c r="D11" s="154"/>
      <c r="E11" s="155"/>
      <c r="F11" s="156"/>
      <c r="G11" s="59"/>
      <c r="H11" s="54"/>
    </row>
    <row r="12" spans="1:10" ht="33" customHeight="1" thickTop="1" thickBot="1" x14ac:dyDescent="0.2">
      <c r="A12" s="54"/>
      <c r="B12" s="58"/>
      <c r="C12" s="65" t="s">
        <v>23</v>
      </c>
      <c r="D12" s="154"/>
      <c r="E12" s="155"/>
      <c r="F12" s="156"/>
      <c r="G12" s="59"/>
      <c r="H12" s="54"/>
    </row>
    <row r="13" spans="1:10" ht="33" customHeight="1" thickTop="1" thickBot="1" x14ac:dyDescent="0.2">
      <c r="A13" s="54"/>
      <c r="B13" s="58"/>
      <c r="C13" s="65" t="s">
        <v>24</v>
      </c>
      <c r="D13" s="154"/>
      <c r="E13" s="155"/>
      <c r="F13" s="156"/>
      <c r="G13" s="59"/>
      <c r="H13" s="54"/>
    </row>
    <row r="14" spans="1:10" ht="33" customHeight="1" thickTop="1" thickBot="1" x14ac:dyDescent="0.2">
      <c r="A14" s="54"/>
      <c r="B14" s="58"/>
      <c r="C14" s="65" t="s">
        <v>25</v>
      </c>
      <c r="D14" s="171"/>
      <c r="E14" s="172"/>
      <c r="F14" s="173"/>
      <c r="G14" s="59"/>
      <c r="H14" s="54"/>
    </row>
    <row r="15" spans="1:10" ht="33" customHeight="1" thickTop="1" thickBot="1" x14ac:dyDescent="0.2">
      <c r="A15" s="54"/>
      <c r="B15" s="58"/>
      <c r="C15" s="65" t="s">
        <v>26</v>
      </c>
      <c r="D15" s="154"/>
      <c r="E15" s="155"/>
      <c r="F15" s="156"/>
      <c r="G15" s="59"/>
      <c r="H15" s="54"/>
    </row>
    <row r="16" spans="1:10" ht="33" customHeight="1" thickTop="1" thickBot="1" x14ac:dyDescent="0.2">
      <c r="A16" s="54"/>
      <c r="B16" s="58"/>
      <c r="C16" s="65" t="s">
        <v>27</v>
      </c>
      <c r="D16" s="174"/>
      <c r="E16" s="175"/>
      <c r="F16" s="176"/>
      <c r="G16" s="59"/>
      <c r="H16" s="54"/>
    </row>
    <row r="17" spans="1:11" ht="33" customHeight="1" thickTop="1" thickBot="1" x14ac:dyDescent="0.2">
      <c r="A17" s="54"/>
      <c r="B17" s="58"/>
      <c r="C17" s="65" t="s">
        <v>28</v>
      </c>
      <c r="D17" s="154" t="s">
        <v>173</v>
      </c>
      <c r="E17" s="155"/>
      <c r="F17" s="156"/>
      <c r="G17" s="59"/>
      <c r="H17" s="54"/>
      <c r="K17" s="55"/>
    </row>
    <row r="18" spans="1:11" ht="33" customHeight="1" thickTop="1" x14ac:dyDescent="0.15">
      <c r="A18" s="54"/>
      <c r="B18" s="58"/>
      <c r="C18" s="56"/>
      <c r="D18" s="56"/>
      <c r="E18" s="56"/>
      <c r="F18" s="56"/>
      <c r="G18" s="59"/>
      <c r="H18" s="54"/>
    </row>
    <row r="19" spans="1:11" ht="33" customHeight="1" x14ac:dyDescent="0.25">
      <c r="A19" s="54"/>
      <c r="B19" s="58"/>
      <c r="C19" s="179" t="s">
        <v>29</v>
      </c>
      <c r="D19" s="180"/>
      <c r="E19" s="180"/>
      <c r="F19" s="180"/>
      <c r="G19" s="181"/>
      <c r="H19" s="54"/>
    </row>
    <row r="20" spans="1:11" ht="33" customHeight="1" thickBot="1" x14ac:dyDescent="0.2">
      <c r="A20" s="54"/>
      <c r="B20" s="58"/>
      <c r="C20" s="182" t="s">
        <v>30</v>
      </c>
      <c r="D20" s="183"/>
      <c r="E20" s="183"/>
      <c r="F20" s="183"/>
      <c r="G20" s="184"/>
      <c r="H20" s="54"/>
    </row>
    <row r="21" spans="1:11" ht="33" customHeight="1" thickTop="1" thickBot="1" x14ac:dyDescent="0.2">
      <c r="A21" s="54"/>
      <c r="B21" s="58"/>
      <c r="D21" s="169" t="s">
        <v>31</v>
      </c>
      <c r="E21" s="169"/>
      <c r="F21" s="169"/>
      <c r="G21" s="170"/>
      <c r="H21" s="54"/>
    </row>
    <row r="22" spans="1:11" ht="33" customHeight="1" thickTop="1" thickBot="1" x14ac:dyDescent="0.2">
      <c r="A22" s="54"/>
      <c r="B22" s="58"/>
      <c r="C22" s="65" t="s">
        <v>32</v>
      </c>
      <c r="D22" s="67"/>
      <c r="E22" s="177" t="s">
        <v>33</v>
      </c>
      <c r="F22" s="177"/>
      <c r="G22" s="59"/>
      <c r="H22" s="54"/>
    </row>
    <row r="23" spans="1:11" ht="33" customHeight="1" thickTop="1" thickBot="1" x14ac:dyDescent="0.2">
      <c r="A23" s="54"/>
      <c r="B23" s="58"/>
      <c r="C23" s="65" t="s">
        <v>34</v>
      </c>
      <c r="D23" s="67"/>
      <c r="E23" s="177" t="s">
        <v>35</v>
      </c>
      <c r="F23" s="177"/>
      <c r="G23" s="59"/>
      <c r="H23" s="54"/>
    </row>
    <row r="24" spans="1:11" ht="33" customHeight="1" thickTop="1" thickBot="1" x14ac:dyDescent="0.2">
      <c r="A24" s="54"/>
      <c r="B24" s="58"/>
      <c r="C24" s="65" t="s">
        <v>36</v>
      </c>
      <c r="D24" s="67"/>
      <c r="E24" s="177" t="s">
        <v>328</v>
      </c>
      <c r="F24" s="177"/>
      <c r="G24" s="59"/>
      <c r="H24" s="54"/>
    </row>
    <row r="25" spans="1:11" ht="33" customHeight="1" thickTop="1" thickBot="1" x14ac:dyDescent="0.2">
      <c r="A25" s="54"/>
      <c r="B25" s="58"/>
      <c r="C25" s="65" t="s">
        <v>268</v>
      </c>
      <c r="D25" s="67"/>
      <c r="E25" s="185" t="s">
        <v>329</v>
      </c>
      <c r="F25" s="178"/>
      <c r="G25" s="59"/>
      <c r="H25" s="54"/>
    </row>
    <row r="26" spans="1:11" ht="33" customHeight="1" thickTop="1" thickBot="1" x14ac:dyDescent="0.2">
      <c r="A26" s="54"/>
      <c r="B26" s="58"/>
      <c r="C26" s="66" t="s">
        <v>37</v>
      </c>
      <c r="D26" s="67"/>
      <c r="E26" s="178" t="s">
        <v>330</v>
      </c>
      <c r="F26" s="178"/>
      <c r="G26" s="59"/>
      <c r="H26" s="54"/>
    </row>
    <row r="27" spans="1:11" ht="33" customHeight="1" thickTop="1" thickBot="1" x14ac:dyDescent="0.2">
      <c r="A27" s="54"/>
      <c r="B27" s="60"/>
      <c r="C27" s="57"/>
      <c r="D27" s="57"/>
      <c r="E27" s="57"/>
      <c r="F27" s="57"/>
      <c r="G27" s="61"/>
      <c r="H27" s="54"/>
    </row>
    <row r="28" spans="1:11" ht="33" customHeight="1" thickTop="1" thickBot="1" x14ac:dyDescent="0.2">
      <c r="B28" s="62"/>
      <c r="C28" s="63"/>
      <c r="D28" s="63"/>
      <c r="E28" s="63"/>
      <c r="F28" s="63"/>
      <c r="G28" s="64"/>
    </row>
    <row r="29" spans="1:11" ht="25" customHeight="1" thickTop="1" x14ac:dyDescent="0.15"/>
    <row r="30" spans="1:11" ht="25" customHeight="1" x14ac:dyDescent="0.15"/>
    <row r="31" spans="1:11" ht="25" customHeight="1" x14ac:dyDescent="0.15"/>
    <row r="32" spans="1:11" ht="25" customHeight="1" x14ac:dyDescent="0.15"/>
    <row r="33" ht="25" customHeight="1" x14ac:dyDescent="0.15"/>
    <row r="34" ht="25" customHeight="1" x14ac:dyDescent="0.15"/>
    <row r="35" ht="25" customHeight="1" x14ac:dyDescent="0.15"/>
  </sheetData>
  <sheetProtection sheet="1" formatCells="0" formatColumns="0" formatRows="0" selectLockedCells="1"/>
  <mergeCells count="24">
    <mergeCell ref="E22:F22"/>
    <mergeCell ref="E24:F24"/>
    <mergeCell ref="E26:F26"/>
    <mergeCell ref="C19:G19"/>
    <mergeCell ref="C20:G20"/>
    <mergeCell ref="E23:F23"/>
    <mergeCell ref="E25:F25"/>
    <mergeCell ref="D11:F11"/>
    <mergeCell ref="D21:G21"/>
    <mergeCell ref="D12:F12"/>
    <mergeCell ref="D13:F13"/>
    <mergeCell ref="D14:F14"/>
    <mergeCell ref="D15:F15"/>
    <mergeCell ref="D16:F16"/>
    <mergeCell ref="D17:F17"/>
    <mergeCell ref="B2:G2"/>
    <mergeCell ref="B6:G6"/>
    <mergeCell ref="C8:F8"/>
    <mergeCell ref="D9:F9"/>
    <mergeCell ref="D10:F10"/>
    <mergeCell ref="B7:G7"/>
    <mergeCell ref="B3:G3"/>
    <mergeCell ref="B4:G4"/>
    <mergeCell ref="B5:G5"/>
  </mergeCells>
  <conditionalFormatting sqref="B3:G3">
    <cfRule type="expression" dxfId="17" priority="1">
      <formula>IF($B$3=$J$4,TRUE,FALSE)</formula>
    </cfRule>
  </conditionalFormatting>
  <conditionalFormatting sqref="D22:D26">
    <cfRule type="cellIs" dxfId="16" priority="465" stopIfTrue="1" operator="equal">
      <formula>"yes"</formula>
    </cfRule>
    <cfRule type="expression" dxfId="15" priority="466">
      <formula>IF(COUNTBLANK($D$22:$D$26)&lt;4,TRUE,FALSE)</formula>
    </cfRule>
  </conditionalFormatting>
  <conditionalFormatting sqref="D10:F17">
    <cfRule type="notContainsBlanks" dxfId="14" priority="6" stopIfTrue="1">
      <formula>LEN(TRIM(D10))&gt;0</formula>
    </cfRule>
  </conditionalFormatting>
  <dataValidations count="2">
    <dataValidation type="list" allowBlank="1" showInputMessage="1" showErrorMessage="1" errorTitle="Enter yes" error="To select this payment method key in &quot;yes&quot;. Or select &quot;yes&quot; from the dropdown menu. Delete cell contents to deselect." promptTitle="Payment Method" prompt="To select this payment method key in &quot;yes&quot;. Or select &quot;yes&quot; from the dropdown menu." sqref="D22:D26" xr:uid="{00000000-0002-0000-0000-000000000000}">
      <formula1>"yes"</formula1>
    </dataValidation>
    <dataValidation type="textLength" operator="greaterThan" allowBlank="1" showInputMessage="1" showErrorMessage="1" errorTitle="Not a Valid Phone #" error="Please enter a valid _x000a_10 digit phone number." promptTitle="Phone Number" prompt="Please enter a valid 10 digit phone number." sqref="D16:F16" xr:uid="{00000000-0002-0000-0000-000001000000}">
      <formula1>9</formula1>
    </dataValidation>
  </dataValidations>
  <pageMargins left="0.7" right="0.7" top="0.4" bottom="0.4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BA594"/>
  <sheetViews>
    <sheetView showGridLines="0" zoomScaleNormal="100" workbookViewId="0">
      <pane ySplit="4" topLeftCell="A5" activePane="bottomLeft" state="frozen"/>
      <selection pane="bottomLeft" activeCell="P9" sqref="P9"/>
    </sheetView>
  </sheetViews>
  <sheetFormatPr baseColWidth="10" defaultColWidth="9.1640625" defaultRowHeight="35" x14ac:dyDescent="0.35"/>
  <cols>
    <col min="1" max="1" width="4" style="23" customWidth="1"/>
    <col min="2" max="2" width="6.6640625" style="7" customWidth="1"/>
    <col min="3" max="3" width="12.1640625" style="8" customWidth="1"/>
    <col min="4" max="4" width="36.1640625" style="30" customWidth="1"/>
    <col min="5" max="5" width="10.33203125" style="9" customWidth="1"/>
    <col min="6" max="6" width="5.5" style="7" customWidth="1"/>
    <col min="7" max="7" width="6.33203125" style="7" hidden="1" customWidth="1"/>
    <col min="8" max="11" width="5.5" style="7" customWidth="1"/>
    <col min="12" max="19" width="6" style="10" customWidth="1"/>
    <col min="20" max="20" width="7.5" style="21" customWidth="1"/>
    <col min="21" max="21" width="6.6640625" style="7" customWidth="1"/>
    <col min="22" max="22" width="7.6640625" style="21" customWidth="1"/>
    <col min="23" max="25" width="6.83203125" style="7" hidden="1" customWidth="1"/>
    <col min="26" max="26" width="6.5" style="7" hidden="1" customWidth="1"/>
    <col min="27" max="27" width="7.5" style="7" customWidth="1"/>
    <col min="28" max="28" width="10.5" style="87" customWidth="1"/>
    <col min="29" max="29" width="25.1640625" style="11" customWidth="1"/>
    <col min="30" max="32" width="4" style="11" hidden="1" customWidth="1"/>
    <col min="33" max="38" width="5.5" style="12" hidden="1" customWidth="1"/>
    <col min="39" max="39" width="8.6640625" style="12" hidden="1" customWidth="1"/>
    <col min="40" max="40" width="8" style="12" hidden="1" customWidth="1"/>
    <col min="41" max="46" width="5" style="12" hidden="1" customWidth="1"/>
    <col min="47" max="47" width="7.6640625" style="10" customWidth="1"/>
    <col min="48" max="48" width="3.1640625" style="10" customWidth="1"/>
    <col min="49" max="49" width="6.6640625" style="1" customWidth="1"/>
    <col min="50" max="50" width="9.1640625" style="1"/>
    <col min="51" max="51" width="24" style="1" customWidth="1"/>
    <col min="52" max="52" width="9.1640625" style="1" customWidth="1"/>
    <col min="53" max="53" width="9.1640625" style="1" hidden="1" customWidth="1"/>
    <col min="54" max="54" width="9.1640625" style="1" customWidth="1"/>
    <col min="55" max="16384" width="9.1640625" style="1"/>
  </cols>
  <sheetData>
    <row r="1" spans="1:53" ht="36" customHeight="1" thickBot="1" x14ac:dyDescent="0.4">
      <c r="A1" s="23" t="s">
        <v>128</v>
      </c>
      <c r="B1" s="198" t="s">
        <v>0</v>
      </c>
      <c r="C1" s="199"/>
      <c r="D1" s="199"/>
      <c r="E1" s="199"/>
      <c r="F1" s="199"/>
      <c r="G1" s="199"/>
      <c r="H1" s="199"/>
      <c r="I1" s="201" t="s">
        <v>1</v>
      </c>
      <c r="J1" s="201"/>
      <c r="K1" s="201"/>
      <c r="L1" s="202" t="str">
        <f>UPPER("Fill in desired shipweeks in row below. Specify QTY below shipweeks")</f>
        <v>FILL IN DESIRED SHIPWEEKS IN ROW BELOW. SPECIFY QTY BELOW SHIPWEEKS</v>
      </c>
      <c r="M1" s="202"/>
      <c r="N1" s="202"/>
      <c r="O1" s="202"/>
      <c r="P1" s="202"/>
      <c r="Q1" s="202"/>
      <c r="R1" s="202"/>
      <c r="S1" s="202"/>
      <c r="T1" s="129"/>
      <c r="U1" s="69"/>
      <c r="V1" s="41"/>
      <c r="AA1" s="69"/>
      <c r="AC1" s="71"/>
      <c r="AD1" s="205" t="s">
        <v>122</v>
      </c>
      <c r="AE1" s="206"/>
      <c r="AF1" s="206"/>
      <c r="AG1" s="207" t="s">
        <v>133</v>
      </c>
      <c r="AH1" s="208"/>
      <c r="AI1" s="208"/>
      <c r="AJ1" s="208"/>
      <c r="AK1" s="208"/>
      <c r="AL1" s="208"/>
      <c r="AM1" s="214" t="s">
        <v>170</v>
      </c>
      <c r="AN1" s="214" t="s">
        <v>171</v>
      </c>
      <c r="AO1" s="42"/>
      <c r="AP1" s="42"/>
      <c r="AQ1" s="42"/>
      <c r="AR1" s="42"/>
      <c r="AS1" s="42"/>
      <c r="AT1" s="42"/>
      <c r="AU1" s="70"/>
      <c r="AV1" s="191"/>
      <c r="BA1" t="s">
        <v>131</v>
      </c>
    </row>
    <row r="2" spans="1:53" ht="36" thickBot="1" x14ac:dyDescent="0.4">
      <c r="B2" s="193">
        <f>'Must Fill In'!D10</f>
        <v>0</v>
      </c>
      <c r="C2" s="194"/>
      <c r="D2" s="194"/>
      <c r="E2" s="194"/>
      <c r="F2" s="194"/>
      <c r="G2" s="194"/>
      <c r="H2" s="195"/>
      <c r="I2" s="196">
        <f>'Must Fill In'!D14</f>
        <v>0</v>
      </c>
      <c r="J2" s="197"/>
      <c r="K2" s="197"/>
      <c r="L2" s="203"/>
      <c r="M2" s="203"/>
      <c r="N2" s="203"/>
      <c r="O2" s="203"/>
      <c r="P2" s="203"/>
      <c r="Q2" s="203"/>
      <c r="R2" s="203"/>
      <c r="S2" s="203"/>
      <c r="T2" s="211" t="s">
        <v>136</v>
      </c>
      <c r="U2" s="212"/>
      <c r="V2" s="212"/>
      <c r="W2" s="212"/>
      <c r="X2" s="212"/>
      <c r="Y2" s="212"/>
      <c r="Z2" s="212"/>
      <c r="AA2" s="213"/>
      <c r="AB2" s="88"/>
      <c r="AC2" s="43"/>
      <c r="AD2" s="205"/>
      <c r="AE2" s="206"/>
      <c r="AF2" s="206"/>
      <c r="AG2" s="209"/>
      <c r="AH2" s="210"/>
      <c r="AI2" s="210"/>
      <c r="AJ2" s="210"/>
      <c r="AK2" s="210"/>
      <c r="AL2" s="210"/>
      <c r="AM2" s="214"/>
      <c r="AN2" s="214"/>
      <c r="AO2" s="42"/>
      <c r="AP2" s="42"/>
      <c r="AQ2" s="42"/>
      <c r="AR2" s="42"/>
      <c r="AS2" s="42"/>
      <c r="AT2" s="42"/>
      <c r="AU2" s="43"/>
      <c r="AV2" s="192"/>
      <c r="BA2" t="s">
        <v>130</v>
      </c>
    </row>
    <row r="3" spans="1:53" ht="45" customHeight="1" thickBot="1" x14ac:dyDescent="0.45">
      <c r="A3" s="72"/>
      <c r="B3" s="126" t="s">
        <v>4</v>
      </c>
      <c r="C3" s="73" t="s">
        <v>5</v>
      </c>
      <c r="D3" s="73" t="s">
        <v>6</v>
      </c>
      <c r="E3" s="74" t="s">
        <v>54</v>
      </c>
      <c r="F3" s="75">
        <v>512</v>
      </c>
      <c r="G3" s="76" t="s">
        <v>129</v>
      </c>
      <c r="H3" s="75">
        <v>288</v>
      </c>
      <c r="I3" s="75">
        <v>144</v>
      </c>
      <c r="J3" s="75">
        <v>26</v>
      </c>
      <c r="K3" s="75">
        <v>51</v>
      </c>
      <c r="L3" s="92"/>
      <c r="M3" s="92"/>
      <c r="N3" s="92"/>
      <c r="O3" s="92"/>
      <c r="P3" s="92"/>
      <c r="Q3" s="92"/>
      <c r="R3" s="92"/>
      <c r="S3" s="93"/>
      <c r="T3" s="45" t="s">
        <v>145</v>
      </c>
      <c r="U3" s="77" t="s">
        <v>137</v>
      </c>
      <c r="V3" s="77" t="s">
        <v>138</v>
      </c>
      <c r="W3" s="44" t="s">
        <v>116</v>
      </c>
      <c r="X3" s="44" t="s">
        <v>144</v>
      </c>
      <c r="Y3" s="44"/>
      <c r="Z3" s="44" t="s">
        <v>59</v>
      </c>
      <c r="AA3" s="78" t="s">
        <v>139</v>
      </c>
      <c r="AB3" s="79" t="s">
        <v>2</v>
      </c>
      <c r="AC3" s="80" t="s">
        <v>3</v>
      </c>
      <c r="AD3" s="81" t="s">
        <v>4</v>
      </c>
      <c r="AE3" s="82" t="s">
        <v>59</v>
      </c>
      <c r="AF3" s="82" t="s">
        <v>121</v>
      </c>
      <c r="AG3" s="83">
        <v>512</v>
      </c>
      <c r="AH3" s="84" t="s">
        <v>60</v>
      </c>
      <c r="AI3" s="83">
        <v>288</v>
      </c>
      <c r="AJ3" s="83">
        <v>144</v>
      </c>
      <c r="AK3" s="83">
        <v>26</v>
      </c>
      <c r="AL3" s="83">
        <v>51</v>
      </c>
      <c r="AM3" s="186" t="s">
        <v>172</v>
      </c>
      <c r="AN3" s="187"/>
      <c r="AO3" s="85">
        <v>512</v>
      </c>
      <c r="AP3" s="82" t="s">
        <v>60</v>
      </c>
      <c r="AQ3" s="85">
        <v>288</v>
      </c>
      <c r="AR3" s="85">
        <v>144</v>
      </c>
      <c r="AS3" s="85">
        <v>26</v>
      </c>
      <c r="AT3" s="85">
        <v>51</v>
      </c>
      <c r="AU3" s="80" t="s">
        <v>47</v>
      </c>
      <c r="AV3" s="192"/>
      <c r="BA3" t="s">
        <v>132</v>
      </c>
    </row>
    <row r="4" spans="1:53" ht="10" customHeight="1" thickBot="1" x14ac:dyDescent="0.2">
      <c r="A4" s="24"/>
      <c r="B4" s="127" t="s">
        <v>4</v>
      </c>
      <c r="C4" s="96" t="s">
        <v>5</v>
      </c>
      <c r="D4" s="97" t="s">
        <v>6</v>
      </c>
      <c r="E4" s="98" t="s">
        <v>54</v>
      </c>
      <c r="F4" s="99" t="s">
        <v>7</v>
      </c>
      <c r="G4" s="99" t="s">
        <v>123</v>
      </c>
      <c r="H4" s="99" t="s">
        <v>8</v>
      </c>
      <c r="I4" s="99" t="s">
        <v>9</v>
      </c>
      <c r="J4" s="99" t="s">
        <v>10</v>
      </c>
      <c r="K4" s="99" t="s">
        <v>11</v>
      </c>
      <c r="L4" s="94" t="s">
        <v>12</v>
      </c>
      <c r="M4" s="94" t="s">
        <v>13</v>
      </c>
      <c r="N4" s="94" t="s">
        <v>14</v>
      </c>
      <c r="O4" s="94" t="s">
        <v>15</v>
      </c>
      <c r="P4" s="94" t="s">
        <v>16</v>
      </c>
      <c r="Q4" s="94" t="s">
        <v>17</v>
      </c>
      <c r="R4" s="94" t="s">
        <v>18</v>
      </c>
      <c r="S4" s="95" t="s">
        <v>19</v>
      </c>
      <c r="T4" s="130" t="s">
        <v>56</v>
      </c>
      <c r="U4" s="100" t="s">
        <v>57</v>
      </c>
      <c r="V4" s="101" t="s">
        <v>58</v>
      </c>
      <c r="W4" s="100" t="s">
        <v>118</v>
      </c>
      <c r="X4" s="100" t="s">
        <v>143</v>
      </c>
      <c r="Y4" s="100" t="s">
        <v>327</v>
      </c>
      <c r="Z4" s="100" t="s">
        <v>59</v>
      </c>
      <c r="AA4" s="102" t="s">
        <v>55</v>
      </c>
      <c r="AB4" s="103" t="s">
        <v>2</v>
      </c>
      <c r="AC4" s="104" t="s">
        <v>3</v>
      </c>
      <c r="AD4" s="104" t="s">
        <v>119</v>
      </c>
      <c r="AE4" s="104" t="s">
        <v>120</v>
      </c>
      <c r="AF4" s="104" t="s">
        <v>115</v>
      </c>
      <c r="AG4" s="105" t="s">
        <v>42</v>
      </c>
      <c r="AH4" s="106" t="s">
        <v>61</v>
      </c>
      <c r="AI4" s="105" t="s">
        <v>43</v>
      </c>
      <c r="AJ4" s="105" t="s">
        <v>44</v>
      </c>
      <c r="AK4" s="105" t="s">
        <v>45</v>
      </c>
      <c r="AL4" s="105" t="s">
        <v>46</v>
      </c>
      <c r="AM4" s="105" t="s">
        <v>169</v>
      </c>
      <c r="AN4" s="105" t="s">
        <v>168</v>
      </c>
      <c r="AO4" s="105" t="s">
        <v>52</v>
      </c>
      <c r="AP4" s="105" t="s">
        <v>114</v>
      </c>
      <c r="AQ4" s="105" t="s">
        <v>51</v>
      </c>
      <c r="AR4" s="105" t="s">
        <v>50</v>
      </c>
      <c r="AS4" s="105" t="s">
        <v>49</v>
      </c>
      <c r="AT4" s="105" t="s">
        <v>48</v>
      </c>
      <c r="AU4" s="107" t="s">
        <v>47</v>
      </c>
      <c r="AV4" s="107" t="s">
        <v>39</v>
      </c>
    </row>
    <row r="5" spans="1:53" ht="36" thickBot="1" x14ac:dyDescent="0.4">
      <c r="A5" s="23" t="s">
        <v>128</v>
      </c>
      <c r="B5" s="125">
        <v>275</v>
      </c>
      <c r="C5" s="13" t="s">
        <v>348</v>
      </c>
      <c r="D5" s="28" t="s">
        <v>751</v>
      </c>
      <c r="E5" s="27"/>
      <c r="F5" s="26" t="s">
        <v>21</v>
      </c>
      <c r="G5" s="26" t="s">
        <v>21</v>
      </c>
      <c r="H5" s="26" t="s">
        <v>21</v>
      </c>
      <c r="I5" s="26" t="s">
        <v>88</v>
      </c>
      <c r="J5" s="26" t="s">
        <v>88</v>
      </c>
      <c r="K5" s="26" t="s">
        <v>21</v>
      </c>
      <c r="L5" s="16"/>
      <c r="M5" s="17"/>
      <c r="N5" s="17"/>
      <c r="O5" s="17"/>
      <c r="P5" s="17"/>
      <c r="Q5" s="17"/>
      <c r="R5" s="17"/>
      <c r="S5" s="18"/>
      <c r="T5" s="131" t="s">
        <v>117</v>
      </c>
      <c r="U5" s="22"/>
      <c r="V5" s="46" t="str">
        <f>IF(Table3[[#This Row],[TagOrderMethod]]="Ratio:","plants per 1 tag",IF(Table3[[#This Row],[TagOrderMethod]]="tags included","",IF(Table3[[#This Row],[TagOrderMethod]]="Qty:","tags",IF(Table3[[#This Row],[TagOrderMethod]]="Auto:",IF(U5&lt;&gt;"","tags","")))))</f>
        <v/>
      </c>
      <c r="W5" s="14">
        <v>50</v>
      </c>
      <c r="X5" s="14" t="str">
        <f>IF(ISNUMBER(SEARCH("tag",Table3[[#This Row],[Notes]])), "Yes", "No")</f>
        <v>No</v>
      </c>
      <c r="Y5" s="14" t="str">
        <f>IF(Table3[[#This Row],[Column11]]="yes","tags included","Auto:")</f>
        <v>Auto:</v>
      </c>
      <c r="Z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Row],[TagOrderMethod]]="Auto:",IF(U5&gt;0,U5,IF(COUNTBLANK(L5:S5)=8,"",(IF(Table3[[#This Row],[Column11]]&lt;&gt;"no",Table3[[#This Row],[Size]]*(SUM(Table3[[#This Row],[Date 1]:[Date 8]])),"")))),""))),(Table3[[#This Row],[Bundle]])),"")</f>
        <v/>
      </c>
      <c r="AB5" s="86" t="str">
        <f t="shared" ref="AB5:AB68" si="0">IF(SUM(L5:S5)&gt;0,SUM(L5:S5) &amp;" units","")</f>
        <v/>
      </c>
      <c r="AC5" s="68"/>
      <c r="AD5" s="37"/>
      <c r="AE5" s="38"/>
      <c r="AF5" s="39"/>
      <c r="AG5" s="111" t="s">
        <v>21</v>
      </c>
      <c r="AH5" s="111" t="s">
        <v>21</v>
      </c>
      <c r="AI5" s="111" t="s">
        <v>21</v>
      </c>
      <c r="AJ5" s="111" t="s">
        <v>784</v>
      </c>
      <c r="AK5" s="111" t="s">
        <v>785</v>
      </c>
      <c r="AL5" s="111" t="s">
        <v>21</v>
      </c>
      <c r="AM5" s="111" t="b">
        <f>IF(AND(Table3[[#This Row],[Column68]]=TRUE,COUNTBLANK(Table3[[#This Row],[Date 1]:[Date 8]])=8),TRUE,FALSE)</f>
        <v>0</v>
      </c>
      <c r="AN5" s="111" t="b">
        <f>COUNTIF(Table3[[#This Row],[512]:[51]],"yes")&gt;0</f>
        <v>0</v>
      </c>
      <c r="AO5" s="40" t="str">
        <f>IF(Table3[[#This Row],[512]]="yes",Table3[[#This Row],[Column1]],"")</f>
        <v/>
      </c>
      <c r="AP5" s="40" t="str">
        <f>IF(Table3[[#This Row],[250]]="yes",Table3[[#This Row],[Column1.5]],"")</f>
        <v/>
      </c>
      <c r="AQ5" s="40" t="str">
        <f>IF(Table3[[#This Row],[288]]="yes",Table3[[#This Row],[Column2]],"")</f>
        <v/>
      </c>
      <c r="AR5" s="40" t="str">
        <f>IF(Table3[[#This Row],[144]]="yes",Table3[[#This Row],[Column3]],"")</f>
        <v/>
      </c>
      <c r="AS5" s="40" t="str">
        <f>IF(Table3[[#This Row],[26]]="yes",Table3[[#This Row],[Column4]],"")</f>
        <v/>
      </c>
      <c r="AT5" s="40" t="str">
        <f>IF(Table3[[#This Row],[51]]="yes",Table3[[#This Row],[Column5]],"")</f>
        <v/>
      </c>
      <c r="AU5" s="25" t="str">
        <f>IF(COUNTBLANK(Table3[[#This Row],[Date 1]:[Date 8]])=7,IF(Table3[[#This Row],[Column9]]&lt;&gt;"",IF(SUM(L5:S5)&lt;&gt;0,Table3[[#This Row],[Column9]],""),""),(SUBSTITUTE(TRIM(SUBSTITUTE(AO5&amp;","&amp;AP5&amp;","&amp;AQ5&amp;","&amp;AR5&amp;","&amp;AS5&amp;","&amp;AT5&amp;",",","," "))," ",", ")))</f>
        <v/>
      </c>
      <c r="AV5" s="31" t="e">
        <f>IF(COUNTBLANK(L5:AC5)&lt;&gt;13,IF(Table3[[#This Row],[Comments]]="Please order in multiples of 20. Minimum order of 100.",IF(COUNTBLANK(Table3[[#This Row],[Date 1]:[Order]])=12,"",1),1),IF(OR(F5="yes",G5="yes",H5="yes",I5="yes",J5="yes",K5="yes",#REF!="yes"),1,""))</f>
        <v>#REF!</v>
      </c>
      <c r="AX5" s="189" t="s">
        <v>38</v>
      </c>
      <c r="AY5" s="188" t="s">
        <v>53</v>
      </c>
    </row>
    <row r="6" spans="1:53" ht="36" thickBot="1" x14ac:dyDescent="0.4">
      <c r="A6" s="23" t="s">
        <v>128</v>
      </c>
      <c r="B6" s="125">
        <v>1800</v>
      </c>
      <c r="C6" s="13" t="s">
        <v>348</v>
      </c>
      <c r="D6" s="28" t="s">
        <v>231</v>
      </c>
      <c r="E6" s="27"/>
      <c r="F6" s="26" t="s">
        <v>88</v>
      </c>
      <c r="G6" s="26" t="s">
        <v>21</v>
      </c>
      <c r="H6" s="26" t="s">
        <v>88</v>
      </c>
      <c r="I6" s="26" t="s">
        <v>88</v>
      </c>
      <c r="J6" s="26" t="s">
        <v>21</v>
      </c>
      <c r="K6" s="26" t="s">
        <v>21</v>
      </c>
      <c r="L6" s="19"/>
      <c r="M6" s="17"/>
      <c r="N6" s="17"/>
      <c r="O6" s="17"/>
      <c r="P6" s="17"/>
      <c r="Q6" s="17"/>
      <c r="R6" s="17"/>
      <c r="S6" s="18"/>
      <c r="T6" s="131" t="str">
        <f>Table3[[#This Row],[Column12]]</f>
        <v>Auto:</v>
      </c>
      <c r="U6" s="22"/>
      <c r="V6" s="46" t="str">
        <f>IF(Table3[[#This Row],[TagOrderMethod]]="Ratio:","plants per 1 tag",IF(Table3[[#This Row],[TagOrderMethod]]="tags included","",IF(Table3[[#This Row],[TagOrderMethod]]="Qty:","tags",IF(Table3[[#This Row],[TagOrderMethod]]="Auto:",IF(U6&lt;&gt;"","tags","")))))</f>
        <v/>
      </c>
      <c r="W6" s="14">
        <v>50</v>
      </c>
      <c r="X6" s="14" t="str">
        <f>IF(ISNUMBER(SEARCH("tag",Table3[[#This Row],[Notes]])), "Yes", "No")</f>
        <v>No</v>
      </c>
      <c r="Y6" s="14" t="str">
        <f>IF(Table3[[#This Row],[Column11]]="yes","tags included","Auto:")</f>
        <v>Auto:</v>
      </c>
      <c r="Z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Row],[TagOrderMethod]]="Auto:",IF(U6&gt;0,U6,IF(COUNTBLANK(L6:S6)=8,"",(IF(Table3[[#This Row],[Column11]]&lt;&gt;"no",Table3[[#This Row],[Size]]*(SUM(Table3[[#This Row],[Date 1]:[Date 8]])),"")))),""))),(Table3[[#This Row],[Bundle]])),"")</f>
        <v/>
      </c>
      <c r="AB6" s="86" t="str">
        <f t="shared" si="0"/>
        <v/>
      </c>
      <c r="AC6" s="68"/>
      <c r="AD6" s="37"/>
      <c r="AE6" s="38"/>
      <c r="AF6" s="39"/>
      <c r="AG6" s="111" t="s">
        <v>786</v>
      </c>
      <c r="AH6" s="111" t="s">
        <v>21</v>
      </c>
      <c r="AI6" s="111" t="s">
        <v>617</v>
      </c>
      <c r="AJ6" s="111" t="s">
        <v>618</v>
      </c>
      <c r="AK6" s="111" t="s">
        <v>21</v>
      </c>
      <c r="AL6" s="111" t="s">
        <v>21</v>
      </c>
      <c r="AM6" s="111" t="b">
        <f>IF(AND(Table3[[#This Row],[Column68]]=TRUE,COUNTBLANK(Table3[[#This Row],[Date 1]:[Date 8]])=8),TRUE,FALSE)</f>
        <v>0</v>
      </c>
      <c r="AN6" s="111" t="b">
        <f>COUNTIF(Table3[[#This Row],[512]:[51]],"yes")&gt;0</f>
        <v>0</v>
      </c>
      <c r="AO6" s="40" t="str">
        <f>IF(Table3[[#This Row],[512]]="yes",Table3[[#This Row],[Column1]],"")</f>
        <v/>
      </c>
      <c r="AP6" s="40" t="str">
        <f>IF(Table3[[#This Row],[250]]="yes",Table3[[#This Row],[Column1.5]],"")</f>
        <v/>
      </c>
      <c r="AQ6" s="40" t="str">
        <f>IF(Table3[[#This Row],[288]]="yes",Table3[[#This Row],[Column2]],"")</f>
        <v/>
      </c>
      <c r="AR6" s="40" t="str">
        <f>IF(Table3[[#This Row],[144]]="yes",Table3[[#This Row],[Column3]],"")</f>
        <v/>
      </c>
      <c r="AS6" s="40" t="str">
        <f>IF(Table3[[#This Row],[26]]="yes",Table3[[#This Row],[Column4]],"")</f>
        <v/>
      </c>
      <c r="AT6" s="40" t="str">
        <f>IF(Table3[[#This Row],[51]]="yes",Table3[[#This Row],[Column5]],"")</f>
        <v/>
      </c>
      <c r="AU6" s="25" t="str">
        <f>IF(COUNTBLANK(Table3[[#This Row],[Date 1]:[Date 8]])=7,IF(Table3[[#This Row],[Column9]]&lt;&gt;"",IF(SUM(L6:S6)&lt;&gt;0,Table3[[#This Row],[Column9]],""),""),(SUBSTITUTE(TRIM(SUBSTITUTE(AO6&amp;","&amp;AP6&amp;","&amp;AQ6&amp;","&amp;AR6&amp;","&amp;AS6&amp;","&amp;AT6&amp;",",","," "))," ",", ")))</f>
        <v/>
      </c>
      <c r="AV6" s="31" t="e">
        <f>IF(COUNTBLANK(L6:AC6)&lt;&gt;13,IF(Table3[[#This Row],[Comments]]="Please order in multiples of 20. Minimum order of 100.",IF(COUNTBLANK(Table3[[#This Row],[Date 1]:[Order]])=12,"",1),1),IF(OR(F6="yes",G6="yes",H6="yes",I6="yes",J6="yes",K6="yes",#REF!="yes"),1,""))</f>
        <v>#REF!</v>
      </c>
      <c r="AX6" s="189"/>
      <c r="AY6" s="188"/>
    </row>
    <row r="7" spans="1:53" ht="36" thickBot="1" x14ac:dyDescent="0.4">
      <c r="A7" s="23" t="s">
        <v>128</v>
      </c>
      <c r="B7" s="125">
        <v>1810</v>
      </c>
      <c r="C7" s="13" t="s">
        <v>348</v>
      </c>
      <c r="D7" s="28" t="s">
        <v>62</v>
      </c>
      <c r="E7" s="27"/>
      <c r="F7" s="26" t="s">
        <v>88</v>
      </c>
      <c r="G7" s="26" t="s">
        <v>21</v>
      </c>
      <c r="H7" s="26" t="s">
        <v>88</v>
      </c>
      <c r="I7" s="26" t="s">
        <v>88</v>
      </c>
      <c r="J7" s="26" t="s">
        <v>21</v>
      </c>
      <c r="K7" s="26" t="s">
        <v>21</v>
      </c>
      <c r="L7" s="19"/>
      <c r="M7" s="17"/>
      <c r="N7" s="17"/>
      <c r="O7" s="17"/>
      <c r="P7" s="17"/>
      <c r="Q7" s="17"/>
      <c r="R7" s="17"/>
      <c r="S7" s="18"/>
      <c r="T7" s="131" t="str">
        <f>Table3[[#This Row],[Column12]]</f>
        <v>Auto:</v>
      </c>
      <c r="U7" s="22"/>
      <c r="V7" s="46" t="str">
        <f>IF(Table3[[#This Row],[TagOrderMethod]]="Ratio:","plants per 1 tag",IF(Table3[[#This Row],[TagOrderMethod]]="tags included","",IF(Table3[[#This Row],[TagOrderMethod]]="Qty:","tags",IF(Table3[[#This Row],[TagOrderMethod]]="Auto:",IF(U7&lt;&gt;"","tags","")))))</f>
        <v/>
      </c>
      <c r="W7" s="14">
        <v>50</v>
      </c>
      <c r="X7" s="14" t="str">
        <f>IF(ISNUMBER(SEARCH("tag",Table3[[#This Row],[Notes]])), "Yes", "No")</f>
        <v>No</v>
      </c>
      <c r="Y7" s="14" t="str">
        <f>IF(Table3[[#This Row],[Column11]]="yes","tags included","Auto:")</f>
        <v>Auto:</v>
      </c>
      <c r="Z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Row],[TagOrderMethod]]="Auto:",IF(U7&gt;0,U7,IF(COUNTBLANK(L7:S7)=8,"",(IF(Table3[[#This Row],[Column11]]&lt;&gt;"no",Table3[[#This Row],[Size]]*(SUM(Table3[[#This Row],[Date 1]:[Date 8]])),"")))),""))),(Table3[[#This Row],[Bundle]])),"")</f>
        <v/>
      </c>
      <c r="AB7" s="86" t="str">
        <f t="shared" si="0"/>
        <v/>
      </c>
      <c r="AC7" s="68"/>
      <c r="AD7" s="37"/>
      <c r="AE7" s="38"/>
      <c r="AF7" s="39"/>
      <c r="AG7" s="111" t="s">
        <v>787</v>
      </c>
      <c r="AH7" s="111" t="s">
        <v>21</v>
      </c>
      <c r="AI7" s="111" t="s">
        <v>283</v>
      </c>
      <c r="AJ7" s="111" t="s">
        <v>284</v>
      </c>
      <c r="AK7" s="111" t="s">
        <v>21</v>
      </c>
      <c r="AL7" s="111" t="s">
        <v>21</v>
      </c>
      <c r="AM7" s="111" t="b">
        <f>IF(AND(Table3[[#This Row],[Column68]]=TRUE,COUNTBLANK(Table3[[#This Row],[Date 1]:[Date 8]])=8),TRUE,FALSE)</f>
        <v>0</v>
      </c>
      <c r="AN7" s="111" t="b">
        <f>COUNTIF(Table3[[#This Row],[512]:[51]],"yes")&gt;0</f>
        <v>0</v>
      </c>
      <c r="AO7" s="40" t="str">
        <f>IF(Table3[[#This Row],[512]]="yes",Table3[[#This Row],[Column1]],"")</f>
        <v/>
      </c>
      <c r="AP7" s="40" t="str">
        <f>IF(Table3[[#This Row],[250]]="yes",Table3[[#This Row],[Column1.5]],"")</f>
        <v/>
      </c>
      <c r="AQ7" s="40" t="str">
        <f>IF(Table3[[#This Row],[288]]="yes",Table3[[#This Row],[Column2]],"")</f>
        <v/>
      </c>
      <c r="AR7" s="40" t="str">
        <f>IF(Table3[[#This Row],[144]]="yes",Table3[[#This Row],[Column3]],"")</f>
        <v/>
      </c>
      <c r="AS7" s="40" t="str">
        <f>IF(Table3[[#This Row],[26]]="yes",Table3[[#This Row],[Column4]],"")</f>
        <v/>
      </c>
      <c r="AT7" s="40" t="str">
        <f>IF(Table3[[#This Row],[51]]="yes",Table3[[#This Row],[Column5]],"")</f>
        <v/>
      </c>
      <c r="AU7" s="25" t="str">
        <f>IF(COUNTBLANK(Table3[[#This Row],[Date 1]:[Date 8]])=7,IF(Table3[[#This Row],[Column9]]&lt;&gt;"",IF(SUM(L7:S7)&lt;&gt;0,Table3[[#This Row],[Column9]],""),""),(SUBSTITUTE(TRIM(SUBSTITUTE(AO7&amp;","&amp;AP7&amp;","&amp;AQ7&amp;","&amp;AR7&amp;","&amp;AS7&amp;","&amp;AT7&amp;",",","," "))," ",", ")))</f>
        <v/>
      </c>
      <c r="AV7" s="31" t="e">
        <f>IF(COUNTBLANK(L7:AC7)&lt;&gt;13,IF(Table3[[#This Row],[Comments]]="Please order in multiples of 20. Minimum order of 100.",IF(COUNTBLANK(Table3[[#This Row],[Date 1]:[Order]])=12,"",1),1),IF(OR(F7="yes",G7="yes",H7="yes",I7="yes",J7="yes",K7="yes",#REF!="yes"),1,""))</f>
        <v>#REF!</v>
      </c>
      <c r="AX7" s="33" t="s">
        <v>530</v>
      </c>
      <c r="AY7" s="34">
        <v>45837</v>
      </c>
    </row>
    <row r="8" spans="1:53" ht="37" thickTop="1" thickBot="1" x14ac:dyDescent="0.4">
      <c r="A8" s="23" t="s">
        <v>128</v>
      </c>
      <c r="B8" s="125">
        <v>1812</v>
      </c>
      <c r="C8" s="13" t="s">
        <v>348</v>
      </c>
      <c r="D8" s="28" t="s">
        <v>349</v>
      </c>
      <c r="E8" s="27"/>
      <c r="F8" s="26" t="s">
        <v>88</v>
      </c>
      <c r="G8" s="26" t="s">
        <v>21</v>
      </c>
      <c r="H8" s="26" t="s">
        <v>88</v>
      </c>
      <c r="I8" s="26" t="s">
        <v>88</v>
      </c>
      <c r="J8" s="26" t="s">
        <v>21</v>
      </c>
      <c r="K8" s="26" t="s">
        <v>21</v>
      </c>
      <c r="L8" s="19"/>
      <c r="M8" s="17"/>
      <c r="N8" s="17"/>
      <c r="O8" s="17"/>
      <c r="P8" s="17"/>
      <c r="Q8" s="17"/>
      <c r="R8" s="17"/>
      <c r="S8" s="18"/>
      <c r="T8" s="131" t="str">
        <f>Table3[[#This Row],[Column12]]</f>
        <v>Auto:</v>
      </c>
      <c r="U8" s="22"/>
      <c r="V8" s="46" t="str">
        <f>IF(Table3[[#This Row],[TagOrderMethod]]="Ratio:","plants per 1 tag",IF(Table3[[#This Row],[TagOrderMethod]]="tags included","",IF(Table3[[#This Row],[TagOrderMethod]]="Qty:","tags",IF(Table3[[#This Row],[TagOrderMethod]]="Auto:",IF(U8&lt;&gt;"","tags","")))))</f>
        <v/>
      </c>
      <c r="W8" s="14">
        <v>50</v>
      </c>
      <c r="X8" s="14" t="str">
        <f>IF(ISNUMBER(SEARCH("tag",Table3[[#This Row],[Notes]])), "Yes", "No")</f>
        <v>No</v>
      </c>
      <c r="Y8" s="14" t="str">
        <f>IF(Table3[[#This Row],[Column11]]="yes","tags included","Auto:")</f>
        <v>Auto:</v>
      </c>
      <c r="Z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Row],[TagOrderMethod]]="Auto:",IF(U8&gt;0,U8,IF(COUNTBLANK(L8:S8)=8,"",(IF(Table3[[#This Row],[Column11]]&lt;&gt;"no",Table3[[#This Row],[Size]]*(SUM(Table3[[#This Row],[Date 1]:[Date 8]])),"")))),""))),(Table3[[#This Row],[Bundle]])),"")</f>
        <v/>
      </c>
      <c r="AB8" s="86" t="str">
        <f t="shared" si="0"/>
        <v/>
      </c>
      <c r="AC8" s="68"/>
      <c r="AD8" s="37"/>
      <c r="AE8" s="38"/>
      <c r="AF8" s="39"/>
      <c r="AG8" s="111" t="s">
        <v>788</v>
      </c>
      <c r="AH8" s="111" t="s">
        <v>21</v>
      </c>
      <c r="AI8" s="111" t="s">
        <v>789</v>
      </c>
      <c r="AJ8" s="111" t="s">
        <v>790</v>
      </c>
      <c r="AK8" s="111" t="s">
        <v>21</v>
      </c>
      <c r="AL8" s="111" t="s">
        <v>21</v>
      </c>
      <c r="AM8" s="111" t="b">
        <f>IF(AND(Table3[[#This Row],[Column68]]=TRUE,COUNTBLANK(Table3[[#This Row],[Date 1]:[Date 8]])=8),TRUE,FALSE)</f>
        <v>0</v>
      </c>
      <c r="AN8" s="111" t="b">
        <f>COUNTIF(Table3[[#This Row],[512]:[51]],"yes")&gt;0</f>
        <v>0</v>
      </c>
      <c r="AO8" s="40" t="str">
        <f>IF(Table3[[#This Row],[512]]="yes",Table3[[#This Row],[Column1]],"")</f>
        <v/>
      </c>
      <c r="AP8" s="40" t="str">
        <f>IF(Table3[[#This Row],[250]]="yes",Table3[[#This Row],[Column1.5]],"")</f>
        <v/>
      </c>
      <c r="AQ8" s="40" t="str">
        <f>IF(Table3[[#This Row],[288]]="yes",Table3[[#This Row],[Column2]],"")</f>
        <v/>
      </c>
      <c r="AR8" s="40" t="str">
        <f>IF(Table3[[#This Row],[144]]="yes",Table3[[#This Row],[Column3]],"")</f>
        <v/>
      </c>
      <c r="AS8" s="40" t="str">
        <f>IF(Table3[[#This Row],[26]]="yes",Table3[[#This Row],[Column4]],"")</f>
        <v/>
      </c>
      <c r="AT8" s="40" t="str">
        <f>IF(Table3[[#This Row],[51]]="yes",Table3[[#This Row],[Column5]],"")</f>
        <v/>
      </c>
      <c r="AU8" s="25" t="str">
        <f>IF(COUNTBLANK(Table3[[#This Row],[Date 1]:[Date 8]])=7,IF(Table3[[#This Row],[Column9]]&lt;&gt;"",IF(SUM(L8:S8)&lt;&gt;0,Table3[[#This Row],[Column9]],""),""),(SUBSTITUTE(TRIM(SUBSTITUTE(AO8&amp;","&amp;AP8&amp;","&amp;AQ8&amp;","&amp;AR8&amp;","&amp;AS8&amp;","&amp;AT8&amp;",",","," "))," ",", ")))</f>
        <v/>
      </c>
      <c r="AV8" s="31" t="e">
        <f>IF(COUNTBLANK(L8:AC8)&lt;&gt;13,IF(Table3[[#This Row],[Comments]]="Please order in multiples of 20. Minimum order of 100.",IF(COUNTBLANK(Table3[[#This Row],[Date 1]:[Order]])=12,"",1),1),IF(OR(F8="yes",G8="yes",H8="yes",I8="yes",J8="yes",K8="yes",#REF!="yes"),1,""))</f>
        <v>#REF!</v>
      </c>
      <c r="AX8" s="33" t="s">
        <v>332</v>
      </c>
      <c r="AY8" s="35">
        <f>AY7+7</f>
        <v>45844</v>
      </c>
    </row>
    <row r="9" spans="1:53" ht="37" thickTop="1" thickBot="1" x14ac:dyDescent="0.4">
      <c r="A9" s="23" t="s">
        <v>128</v>
      </c>
      <c r="B9" s="125">
        <v>1820</v>
      </c>
      <c r="C9" s="13" t="s">
        <v>348</v>
      </c>
      <c r="D9" s="28" t="s">
        <v>350</v>
      </c>
      <c r="E9" s="27"/>
      <c r="F9" s="26" t="s">
        <v>88</v>
      </c>
      <c r="G9" s="26" t="s">
        <v>21</v>
      </c>
      <c r="H9" s="26" t="s">
        <v>88</v>
      </c>
      <c r="I9" s="26" t="s">
        <v>88</v>
      </c>
      <c r="J9" s="26" t="s">
        <v>21</v>
      </c>
      <c r="K9" s="26" t="s">
        <v>21</v>
      </c>
      <c r="L9" s="19"/>
      <c r="M9" s="17"/>
      <c r="N9" s="17"/>
      <c r="O9" s="17"/>
      <c r="P9" s="17"/>
      <c r="Q9" s="17"/>
      <c r="R9" s="17"/>
      <c r="S9" s="18"/>
      <c r="T9" s="131" t="str">
        <f>Table3[[#This Row],[Column12]]</f>
        <v>Auto:</v>
      </c>
      <c r="U9" s="22"/>
      <c r="V9" s="46" t="str">
        <f>IF(Table3[[#This Row],[TagOrderMethod]]="Ratio:","plants per 1 tag",IF(Table3[[#This Row],[TagOrderMethod]]="tags included","",IF(Table3[[#This Row],[TagOrderMethod]]="Qty:","tags",IF(Table3[[#This Row],[TagOrderMethod]]="Auto:",IF(U9&lt;&gt;"","tags","")))))</f>
        <v/>
      </c>
      <c r="W9" s="14">
        <v>50</v>
      </c>
      <c r="X9" s="14" t="str">
        <f>IF(ISNUMBER(SEARCH("tag",Table3[[#This Row],[Notes]])), "Yes", "No")</f>
        <v>No</v>
      </c>
      <c r="Y9" s="14" t="str">
        <f>IF(Table3[[#This Row],[Column11]]="yes","tags included","Auto:")</f>
        <v>Auto:</v>
      </c>
      <c r="Z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Row],[TagOrderMethod]]="Auto:",IF(U9&gt;0,U9,IF(COUNTBLANK(L9:S9)=8,"",(IF(Table3[[#This Row],[Column11]]&lt;&gt;"no",Table3[[#This Row],[Size]]*(SUM(Table3[[#This Row],[Date 1]:[Date 8]])),"")))),""))),(Table3[[#This Row],[Bundle]])),"")</f>
        <v/>
      </c>
      <c r="AB9" s="86" t="str">
        <f t="shared" si="0"/>
        <v/>
      </c>
      <c r="AC9" s="68"/>
      <c r="AD9" s="37"/>
      <c r="AE9" s="38"/>
      <c r="AF9" s="39"/>
      <c r="AG9" s="111" t="s">
        <v>791</v>
      </c>
      <c r="AH9" s="111" t="s">
        <v>21</v>
      </c>
      <c r="AI9" s="111" t="s">
        <v>792</v>
      </c>
      <c r="AJ9" s="111" t="s">
        <v>793</v>
      </c>
      <c r="AK9" s="111" t="s">
        <v>21</v>
      </c>
      <c r="AL9" s="111" t="s">
        <v>21</v>
      </c>
      <c r="AM9" s="111" t="b">
        <f>IF(AND(Table3[[#This Row],[Column68]]=TRUE,COUNTBLANK(Table3[[#This Row],[Date 1]:[Date 8]])=8),TRUE,FALSE)</f>
        <v>0</v>
      </c>
      <c r="AN9" s="111" t="b">
        <f>COUNTIF(Table3[[#This Row],[512]:[51]],"yes")&gt;0</f>
        <v>0</v>
      </c>
      <c r="AO9" s="40" t="str">
        <f>IF(Table3[[#This Row],[512]]="yes",Table3[[#This Row],[Column1]],"")</f>
        <v/>
      </c>
      <c r="AP9" s="40" t="str">
        <f>IF(Table3[[#This Row],[250]]="yes",Table3[[#This Row],[Column1.5]],"")</f>
        <v/>
      </c>
      <c r="AQ9" s="40" t="str">
        <f>IF(Table3[[#This Row],[288]]="yes",Table3[[#This Row],[Column2]],"")</f>
        <v/>
      </c>
      <c r="AR9" s="40" t="str">
        <f>IF(Table3[[#This Row],[144]]="yes",Table3[[#This Row],[Column3]],"")</f>
        <v/>
      </c>
      <c r="AS9" s="40" t="str">
        <f>IF(Table3[[#This Row],[26]]="yes",Table3[[#This Row],[Column4]],"")</f>
        <v/>
      </c>
      <c r="AT9" s="40" t="str">
        <f>IF(Table3[[#This Row],[51]]="yes",Table3[[#This Row],[Column5]],"")</f>
        <v/>
      </c>
      <c r="AU9" s="25" t="str">
        <f>IF(COUNTBLANK(Table3[[#This Row],[Date 1]:[Date 8]])=7,IF(Table3[[#This Row],[Column9]]&lt;&gt;"",IF(SUM(L9:S9)&lt;&gt;0,Table3[[#This Row],[Column9]],""),""),(SUBSTITUTE(TRIM(SUBSTITUTE(AO9&amp;","&amp;AP9&amp;","&amp;AQ9&amp;","&amp;AR9&amp;","&amp;AS9&amp;","&amp;AT9&amp;",",","," "))," ",", ")))</f>
        <v/>
      </c>
      <c r="AV9" s="31" t="e">
        <f>IF(COUNTBLANK(L9:AC9)&lt;&gt;13,IF(Table3[[#This Row],[Comments]]="Please order in multiples of 20. Minimum order of 100.",IF(COUNTBLANK(Table3[[#This Row],[Date 1]:[Order]])=12,"",1),1),IF(OR(F9="yes",G9="yes",H9="yes",I9="yes",J9="yes",K9="yes",#REF!="yes"),1,""))</f>
        <v>#REF!</v>
      </c>
      <c r="AX9" s="33" t="s">
        <v>333</v>
      </c>
      <c r="AY9" s="35">
        <f t="shared" ref="AY9:AY24" si="1">AY8+7</f>
        <v>45851</v>
      </c>
    </row>
    <row r="10" spans="1:53" ht="37" thickTop="1" thickBot="1" x14ac:dyDescent="0.4">
      <c r="A10" s="23" t="s">
        <v>128</v>
      </c>
      <c r="B10" s="125">
        <v>1825</v>
      </c>
      <c r="C10" s="13" t="s">
        <v>348</v>
      </c>
      <c r="D10" s="28" t="s">
        <v>63</v>
      </c>
      <c r="E10" s="27"/>
      <c r="F10" s="26" t="s">
        <v>88</v>
      </c>
      <c r="G10" s="26" t="s">
        <v>21</v>
      </c>
      <c r="H10" s="26" t="s">
        <v>88</v>
      </c>
      <c r="I10" s="26" t="s">
        <v>88</v>
      </c>
      <c r="J10" s="26" t="s">
        <v>21</v>
      </c>
      <c r="K10" s="26" t="s">
        <v>21</v>
      </c>
      <c r="L10" s="19"/>
      <c r="M10" s="17"/>
      <c r="N10" s="17"/>
      <c r="O10" s="17"/>
      <c r="P10" s="17"/>
      <c r="Q10" s="17"/>
      <c r="R10" s="17"/>
      <c r="S10" s="18"/>
      <c r="T10" s="131" t="str">
        <f>Table3[[#This Row],[Column12]]</f>
        <v>Auto:</v>
      </c>
      <c r="U10" s="22"/>
      <c r="V10" s="46" t="str">
        <f>IF(Table3[[#This Row],[TagOrderMethod]]="Ratio:","plants per 1 tag",IF(Table3[[#This Row],[TagOrderMethod]]="tags included","",IF(Table3[[#This Row],[TagOrderMethod]]="Qty:","tags",IF(Table3[[#This Row],[TagOrderMethod]]="Auto:",IF(U10&lt;&gt;"","tags","")))))</f>
        <v/>
      </c>
      <c r="W10" s="14">
        <v>50</v>
      </c>
      <c r="X10" s="14" t="str">
        <f>IF(ISNUMBER(SEARCH("tag",Table3[[#This Row],[Notes]])), "Yes", "No")</f>
        <v>No</v>
      </c>
      <c r="Y10" s="14" t="str">
        <f>IF(Table3[[#This Row],[Column11]]="yes","tags included","Auto:")</f>
        <v>Auto:</v>
      </c>
      <c r="Z1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Row],[TagOrderMethod]]="Auto:",IF(U10&gt;0,U10,IF(COUNTBLANK(L10:S10)=8,"",(IF(Table3[[#This Row],[Column11]]&lt;&gt;"no",Table3[[#This Row],[Size]]*(SUM(Table3[[#This Row],[Date 1]:[Date 8]])),"")))),""))),(Table3[[#This Row],[Bundle]])),"")</f>
        <v/>
      </c>
      <c r="AB10" s="86" t="str">
        <f t="shared" si="0"/>
        <v/>
      </c>
      <c r="AC10" s="68"/>
      <c r="AD10" s="37"/>
      <c r="AE10" s="38"/>
      <c r="AF10" s="39"/>
      <c r="AG10" s="111" t="s">
        <v>794</v>
      </c>
      <c r="AH10" s="111" t="s">
        <v>21</v>
      </c>
      <c r="AI10" s="111" t="s">
        <v>795</v>
      </c>
      <c r="AJ10" s="111" t="s">
        <v>796</v>
      </c>
      <c r="AK10" s="111" t="s">
        <v>21</v>
      </c>
      <c r="AL10" s="111" t="s">
        <v>21</v>
      </c>
      <c r="AM10" s="111" t="b">
        <f>IF(AND(Table3[[#This Row],[Column68]]=TRUE,COUNTBLANK(Table3[[#This Row],[Date 1]:[Date 8]])=8),TRUE,FALSE)</f>
        <v>0</v>
      </c>
      <c r="AN10" s="111" t="b">
        <f>COUNTIF(Table3[[#This Row],[512]:[51]],"yes")&gt;0</f>
        <v>0</v>
      </c>
      <c r="AO10" s="40" t="str">
        <f>IF(Table3[[#This Row],[512]]="yes",Table3[[#This Row],[Column1]],"")</f>
        <v/>
      </c>
      <c r="AP10" s="40" t="str">
        <f>IF(Table3[[#This Row],[250]]="yes",Table3[[#This Row],[Column1.5]],"")</f>
        <v/>
      </c>
      <c r="AQ10" s="40" t="str">
        <f>IF(Table3[[#This Row],[288]]="yes",Table3[[#This Row],[Column2]],"")</f>
        <v/>
      </c>
      <c r="AR10" s="40" t="str">
        <f>IF(Table3[[#This Row],[144]]="yes",Table3[[#This Row],[Column3]],"")</f>
        <v/>
      </c>
      <c r="AS10" s="40" t="str">
        <f>IF(Table3[[#This Row],[26]]="yes",Table3[[#This Row],[Column4]],"")</f>
        <v/>
      </c>
      <c r="AT10" s="40" t="str">
        <f>IF(Table3[[#This Row],[51]]="yes",Table3[[#This Row],[Column5]],"")</f>
        <v/>
      </c>
      <c r="AU10" s="25" t="str">
        <f>IF(COUNTBLANK(Table3[[#This Row],[Date 1]:[Date 8]])=7,IF(Table3[[#This Row],[Column9]]&lt;&gt;"",IF(SUM(L10:S10)&lt;&gt;0,Table3[[#This Row],[Column9]],""),""),(SUBSTITUTE(TRIM(SUBSTITUTE(AO10&amp;","&amp;AP10&amp;","&amp;AQ10&amp;","&amp;AR10&amp;","&amp;AS10&amp;","&amp;AT10&amp;",",","," "))," ",", ")))</f>
        <v/>
      </c>
      <c r="AV10" s="31" t="e">
        <f>IF(COUNTBLANK(L10:AC10)&lt;&gt;13,IF(Table3[[#This Row],[Comments]]="Please order in multiples of 20. Minimum order of 100.",IF(COUNTBLANK(Table3[[#This Row],[Date 1]:[Order]])=12,"",1),1),IF(OR(F10="yes",G10="yes",H10="yes",I10="yes",J10="yes",K10="yes",#REF!="yes"),1,""))</f>
        <v>#REF!</v>
      </c>
      <c r="AX10" s="33" t="s">
        <v>334</v>
      </c>
      <c r="AY10" s="35">
        <f t="shared" si="1"/>
        <v>45858</v>
      </c>
    </row>
    <row r="11" spans="1:53" ht="37" thickTop="1" thickBot="1" x14ac:dyDescent="0.4">
      <c r="A11" s="23" t="s">
        <v>128</v>
      </c>
      <c r="B11" s="125">
        <v>1830</v>
      </c>
      <c r="C11" s="13" t="s">
        <v>348</v>
      </c>
      <c r="D11" s="28" t="s">
        <v>64</v>
      </c>
      <c r="E11" s="27"/>
      <c r="F11" s="26" t="s">
        <v>88</v>
      </c>
      <c r="G11" s="26" t="s">
        <v>21</v>
      </c>
      <c r="H11" s="26" t="s">
        <v>88</v>
      </c>
      <c r="I11" s="26" t="s">
        <v>88</v>
      </c>
      <c r="J11" s="26" t="s">
        <v>21</v>
      </c>
      <c r="K11" s="26" t="s">
        <v>21</v>
      </c>
      <c r="L11" s="19"/>
      <c r="M11" s="17"/>
      <c r="N11" s="17"/>
      <c r="O11" s="17"/>
      <c r="P11" s="17"/>
      <c r="Q11" s="17"/>
      <c r="R11" s="17"/>
      <c r="S11" s="18"/>
      <c r="T11" s="131" t="str">
        <f>Table3[[#This Row],[Column12]]</f>
        <v>Auto:</v>
      </c>
      <c r="U11" s="22"/>
      <c r="V11" s="46" t="str">
        <f>IF(Table3[[#This Row],[TagOrderMethod]]="Ratio:","plants per 1 tag",IF(Table3[[#This Row],[TagOrderMethod]]="tags included","",IF(Table3[[#This Row],[TagOrderMethod]]="Qty:","tags",IF(Table3[[#This Row],[TagOrderMethod]]="Auto:",IF(U11&lt;&gt;"","tags","")))))</f>
        <v/>
      </c>
      <c r="W11" s="14">
        <v>50</v>
      </c>
      <c r="X11" s="14" t="str">
        <f>IF(ISNUMBER(SEARCH("tag",Table3[[#This Row],[Notes]])), "Yes", "No")</f>
        <v>No</v>
      </c>
      <c r="Y11" s="14" t="str">
        <f>IF(Table3[[#This Row],[Column11]]="yes","tags included","Auto:")</f>
        <v>Auto:</v>
      </c>
      <c r="Z1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Row],[TagOrderMethod]]="Auto:",IF(U11&gt;0,U11,IF(COUNTBLANK(L11:S11)=8,"",(IF(Table3[[#This Row],[Column11]]&lt;&gt;"no",Table3[[#This Row],[Size]]*(SUM(Table3[[#This Row],[Date 1]:[Date 8]])),"")))),""))),(Table3[[#This Row],[Bundle]])),"")</f>
        <v/>
      </c>
      <c r="AB11" s="86" t="str">
        <f t="shared" si="0"/>
        <v/>
      </c>
      <c r="AC11" s="113"/>
      <c r="AD11" s="37"/>
      <c r="AE11" s="38"/>
      <c r="AF11" s="39"/>
      <c r="AG11" s="111" t="s">
        <v>797</v>
      </c>
      <c r="AH11" s="111" t="s">
        <v>21</v>
      </c>
      <c r="AI11" s="111" t="s">
        <v>798</v>
      </c>
      <c r="AJ11" s="111" t="s">
        <v>799</v>
      </c>
      <c r="AK11" s="111" t="s">
        <v>21</v>
      </c>
      <c r="AL11" s="111" t="s">
        <v>21</v>
      </c>
      <c r="AM11" s="111" t="b">
        <f>IF(AND(Table3[[#This Row],[Column68]]=TRUE,COUNTBLANK(Table3[[#This Row],[Date 1]:[Date 8]])=8),TRUE,FALSE)</f>
        <v>0</v>
      </c>
      <c r="AN11" s="111" t="b">
        <f>COUNTIF(Table3[[#This Row],[512]:[51]],"yes")&gt;0</f>
        <v>0</v>
      </c>
      <c r="AO11" s="40" t="str">
        <f>IF(Table3[[#This Row],[512]]="yes",Table3[[#This Row],[Column1]],"")</f>
        <v/>
      </c>
      <c r="AP11" s="40" t="str">
        <f>IF(Table3[[#This Row],[250]]="yes",Table3[[#This Row],[Column1.5]],"")</f>
        <v/>
      </c>
      <c r="AQ11" s="40" t="str">
        <f>IF(Table3[[#This Row],[288]]="yes",Table3[[#This Row],[Column2]],"")</f>
        <v/>
      </c>
      <c r="AR11" s="40" t="str">
        <f>IF(Table3[[#This Row],[144]]="yes",Table3[[#This Row],[Column3]],"")</f>
        <v/>
      </c>
      <c r="AS11" s="40" t="str">
        <f>IF(Table3[[#This Row],[26]]="yes",Table3[[#This Row],[Column4]],"")</f>
        <v/>
      </c>
      <c r="AT11" s="40" t="str">
        <f>IF(Table3[[#This Row],[51]]="yes",Table3[[#This Row],[Column5]],"")</f>
        <v/>
      </c>
      <c r="AU11" s="25" t="str">
        <f>IF(COUNTBLANK(Table3[[#This Row],[Date 1]:[Date 8]])=7,IF(Table3[[#This Row],[Column9]]&lt;&gt;"",IF(SUM(L11:S11)&lt;&gt;0,Table3[[#This Row],[Column9]],""),""),(SUBSTITUTE(TRIM(SUBSTITUTE(AO11&amp;","&amp;AP11&amp;","&amp;AQ11&amp;","&amp;AR11&amp;","&amp;AS11&amp;","&amp;AT11&amp;",",","," "))," ",", ")))</f>
        <v/>
      </c>
      <c r="AV11" s="31" t="e">
        <f>IF(COUNTBLANK(L11:AC11)&lt;&gt;13,IF(Table3[[#This Row],[Comments]]="Please order in multiples of 20. Minimum order of 100.",IF(COUNTBLANK(Table3[[#This Row],[Date 1]:[Order]])=12,"",1),1),IF(OR(F11="yes",G11="yes",H11="yes",I11="yes",J11="yes",K11="yes",#REF!="yes"),1,""))</f>
        <v>#REF!</v>
      </c>
      <c r="AX11" s="33" t="s">
        <v>335</v>
      </c>
      <c r="AY11" s="35">
        <f t="shared" si="1"/>
        <v>45865</v>
      </c>
    </row>
    <row r="12" spans="1:53" ht="37" thickTop="1" thickBot="1" x14ac:dyDescent="0.4">
      <c r="A12" s="23" t="s">
        <v>128</v>
      </c>
      <c r="B12" s="125">
        <v>1840</v>
      </c>
      <c r="C12" s="13" t="s">
        <v>348</v>
      </c>
      <c r="D12" s="28" t="s">
        <v>532</v>
      </c>
      <c r="E12" s="27"/>
      <c r="F12" s="26" t="s">
        <v>88</v>
      </c>
      <c r="G12" s="26" t="s">
        <v>21</v>
      </c>
      <c r="H12" s="26" t="s">
        <v>88</v>
      </c>
      <c r="I12" s="26" t="s">
        <v>88</v>
      </c>
      <c r="J12" s="26" t="s">
        <v>21</v>
      </c>
      <c r="K12" s="26" t="s">
        <v>21</v>
      </c>
      <c r="L12" s="19"/>
      <c r="M12" s="17"/>
      <c r="N12" s="17"/>
      <c r="O12" s="17"/>
      <c r="P12" s="17"/>
      <c r="Q12" s="17"/>
      <c r="R12" s="17"/>
      <c r="S12" s="18"/>
      <c r="T12" s="131" t="str">
        <f>Table3[[#This Row],[Column12]]</f>
        <v>Auto:</v>
      </c>
      <c r="U12" s="22"/>
      <c r="V12" s="46" t="str">
        <f>IF(Table3[[#This Row],[TagOrderMethod]]="Ratio:","plants per 1 tag",IF(Table3[[#This Row],[TagOrderMethod]]="tags included","",IF(Table3[[#This Row],[TagOrderMethod]]="Qty:","tags",IF(Table3[[#This Row],[TagOrderMethod]]="Auto:",IF(U12&lt;&gt;"","tags","")))))</f>
        <v/>
      </c>
      <c r="W12" s="14">
        <v>50</v>
      </c>
      <c r="X12" s="14" t="str">
        <f>IF(ISNUMBER(SEARCH("tag",Table3[[#This Row],[Notes]])), "Yes", "No")</f>
        <v>No</v>
      </c>
      <c r="Y12" s="14" t="str">
        <f>IF(Table3[[#This Row],[Column11]]="yes","tags included","Auto:")</f>
        <v>Auto:</v>
      </c>
      <c r="Z1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Row],[TagOrderMethod]]="Auto:",IF(U12&gt;0,U12,IF(COUNTBLANK(L12:S12)=8,"",(IF(Table3[[#This Row],[Column11]]&lt;&gt;"no",Table3[[#This Row],[Size]]*(SUM(Table3[[#This Row],[Date 1]:[Date 8]])),"")))),""))),(Table3[[#This Row],[Bundle]])),"")</f>
        <v/>
      </c>
      <c r="AB12" s="86" t="str">
        <f t="shared" si="0"/>
        <v/>
      </c>
      <c r="AC12" s="68"/>
      <c r="AD12" s="37"/>
      <c r="AE12" s="38"/>
      <c r="AF12" s="39"/>
      <c r="AG12" s="111" t="s">
        <v>800</v>
      </c>
      <c r="AH12" s="111" t="s">
        <v>21</v>
      </c>
      <c r="AI12" s="111" t="s">
        <v>801</v>
      </c>
      <c r="AJ12" s="111" t="s">
        <v>802</v>
      </c>
      <c r="AK12" s="111" t="s">
        <v>21</v>
      </c>
      <c r="AL12" s="111" t="s">
        <v>21</v>
      </c>
      <c r="AM12" s="111" t="b">
        <f>IF(AND(Table3[[#This Row],[Column68]]=TRUE,COUNTBLANK(Table3[[#This Row],[Date 1]:[Date 8]])=8),TRUE,FALSE)</f>
        <v>0</v>
      </c>
      <c r="AN12" s="111" t="b">
        <f>COUNTIF(Table3[[#This Row],[512]:[51]],"yes")&gt;0</f>
        <v>0</v>
      </c>
      <c r="AO12" s="40" t="str">
        <f>IF(Table3[[#This Row],[512]]="yes",Table3[[#This Row],[Column1]],"")</f>
        <v/>
      </c>
      <c r="AP12" s="40" t="str">
        <f>IF(Table3[[#This Row],[250]]="yes",Table3[[#This Row],[Column1.5]],"")</f>
        <v/>
      </c>
      <c r="AQ12" s="40" t="str">
        <f>IF(Table3[[#This Row],[288]]="yes",Table3[[#This Row],[Column2]],"")</f>
        <v/>
      </c>
      <c r="AR12" s="40" t="str">
        <f>IF(Table3[[#This Row],[144]]="yes",Table3[[#This Row],[Column3]],"")</f>
        <v/>
      </c>
      <c r="AS12" s="40" t="str">
        <f>IF(Table3[[#This Row],[26]]="yes",Table3[[#This Row],[Column4]],"")</f>
        <v/>
      </c>
      <c r="AT12" s="40" t="str">
        <f>IF(Table3[[#This Row],[51]]="yes",Table3[[#This Row],[Column5]],"")</f>
        <v/>
      </c>
      <c r="AU12" s="25" t="str">
        <f>IF(COUNTBLANK(Table3[[#This Row],[Date 1]:[Date 8]])=7,IF(Table3[[#This Row],[Column9]]&lt;&gt;"",IF(SUM(L12:S12)&lt;&gt;0,Table3[[#This Row],[Column9]],""),""),(SUBSTITUTE(TRIM(SUBSTITUTE(AO12&amp;","&amp;AP12&amp;","&amp;AQ12&amp;","&amp;AR12&amp;","&amp;AS12&amp;","&amp;AT12&amp;",",","," "))," ",", ")))</f>
        <v/>
      </c>
      <c r="AV12" s="31" t="e">
        <f>IF(COUNTBLANK(L12:AC12)&lt;&gt;13,IF(Table3[[#This Row],[Comments]]="Please order in multiples of 20. Minimum order of 100.",IF(COUNTBLANK(Table3[[#This Row],[Date 1]:[Order]])=12,"",1),1),IF(OR(F12="yes",G12="yes",H12="yes",I12="yes",J12="yes",K12="yes",#REF!="yes"),1,""))</f>
        <v>#REF!</v>
      </c>
      <c r="AX12" s="33" t="s">
        <v>336</v>
      </c>
      <c r="AY12" s="35">
        <f t="shared" si="1"/>
        <v>45872</v>
      </c>
    </row>
    <row r="13" spans="1:53" ht="37" thickTop="1" thickBot="1" x14ac:dyDescent="0.4">
      <c r="A13" s="23" t="s">
        <v>128</v>
      </c>
      <c r="B13" s="125">
        <v>1845</v>
      </c>
      <c r="C13" s="13" t="s">
        <v>348</v>
      </c>
      <c r="D13" s="28" t="s">
        <v>253</v>
      </c>
      <c r="E13" s="27"/>
      <c r="F13" s="26" t="s">
        <v>88</v>
      </c>
      <c r="G13" s="26" t="s">
        <v>21</v>
      </c>
      <c r="H13" s="26" t="s">
        <v>88</v>
      </c>
      <c r="I13" s="26" t="s">
        <v>88</v>
      </c>
      <c r="J13" s="26" t="s">
        <v>21</v>
      </c>
      <c r="K13" s="26" t="s">
        <v>21</v>
      </c>
      <c r="L13" s="19"/>
      <c r="M13" s="17"/>
      <c r="N13" s="17"/>
      <c r="O13" s="17"/>
      <c r="P13" s="17"/>
      <c r="Q13" s="17"/>
      <c r="R13" s="17"/>
      <c r="S13" s="18"/>
      <c r="T13" s="131" t="str">
        <f>Table3[[#This Row],[Column12]]</f>
        <v>Auto:</v>
      </c>
      <c r="U13" s="22"/>
      <c r="V13" s="46" t="str">
        <f>IF(Table3[[#This Row],[TagOrderMethod]]="Ratio:","plants per 1 tag",IF(Table3[[#This Row],[TagOrderMethod]]="tags included","",IF(Table3[[#This Row],[TagOrderMethod]]="Qty:","tags",IF(Table3[[#This Row],[TagOrderMethod]]="Auto:",IF(U13&lt;&gt;"","tags","")))))</f>
        <v/>
      </c>
      <c r="W13" s="14">
        <v>50</v>
      </c>
      <c r="X13" s="14" t="str">
        <f>IF(ISNUMBER(SEARCH("tag",Table3[[#This Row],[Notes]])), "Yes", "No")</f>
        <v>No</v>
      </c>
      <c r="Y13" s="14" t="str">
        <f>IF(Table3[[#This Row],[Column11]]="yes","tags included","Auto:")</f>
        <v>Auto:</v>
      </c>
      <c r="Z1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Row],[TagOrderMethod]]="Auto:",IF(U13&gt;0,U13,IF(COUNTBLANK(L13:S13)=8,"",(IF(Table3[[#This Row],[Column11]]&lt;&gt;"no",Table3[[#This Row],[Size]]*(SUM(Table3[[#This Row],[Date 1]:[Date 8]])),"")))),""))),(Table3[[#This Row],[Bundle]])),"")</f>
        <v/>
      </c>
      <c r="AB13" s="86" t="str">
        <f t="shared" si="0"/>
        <v/>
      </c>
      <c r="AC13" s="113"/>
      <c r="AD13" s="37"/>
      <c r="AE13" s="38"/>
      <c r="AF13" s="39"/>
      <c r="AG13" s="111" t="s">
        <v>803</v>
      </c>
      <c r="AH13" s="111" t="s">
        <v>21</v>
      </c>
      <c r="AI13" s="111" t="s">
        <v>804</v>
      </c>
      <c r="AJ13" s="111" t="s">
        <v>805</v>
      </c>
      <c r="AK13" s="111" t="s">
        <v>21</v>
      </c>
      <c r="AL13" s="111" t="s">
        <v>21</v>
      </c>
      <c r="AM13" s="111" t="b">
        <f>IF(AND(Table3[[#This Row],[Column68]]=TRUE,COUNTBLANK(Table3[[#This Row],[Date 1]:[Date 8]])=8),TRUE,FALSE)</f>
        <v>0</v>
      </c>
      <c r="AN13" s="111" t="b">
        <f>COUNTIF(Table3[[#This Row],[512]:[51]],"yes")&gt;0</f>
        <v>0</v>
      </c>
      <c r="AO13" s="40" t="str">
        <f>IF(Table3[[#This Row],[512]]="yes",Table3[[#This Row],[Column1]],"")</f>
        <v/>
      </c>
      <c r="AP13" s="40" t="str">
        <f>IF(Table3[[#This Row],[250]]="yes",Table3[[#This Row],[Column1.5]],"")</f>
        <v/>
      </c>
      <c r="AQ13" s="40" t="str">
        <f>IF(Table3[[#This Row],[288]]="yes",Table3[[#This Row],[Column2]],"")</f>
        <v/>
      </c>
      <c r="AR13" s="40" t="str">
        <f>IF(Table3[[#This Row],[144]]="yes",Table3[[#This Row],[Column3]],"")</f>
        <v/>
      </c>
      <c r="AS13" s="40" t="str">
        <f>IF(Table3[[#This Row],[26]]="yes",Table3[[#This Row],[Column4]],"")</f>
        <v/>
      </c>
      <c r="AT13" s="40" t="str">
        <f>IF(Table3[[#This Row],[51]]="yes",Table3[[#This Row],[Column5]],"")</f>
        <v/>
      </c>
      <c r="AU13" s="25" t="str">
        <f>IF(COUNTBLANK(Table3[[#This Row],[Date 1]:[Date 8]])=7,IF(Table3[[#This Row],[Column9]]&lt;&gt;"",IF(SUM(L13:S13)&lt;&gt;0,Table3[[#This Row],[Column9]],""),""),(SUBSTITUTE(TRIM(SUBSTITUTE(AO13&amp;","&amp;AP13&amp;","&amp;AQ13&amp;","&amp;AR13&amp;","&amp;AS13&amp;","&amp;AT13&amp;",",","," "))," ",", ")))</f>
        <v/>
      </c>
      <c r="AV13" s="31" t="e">
        <f>IF(COUNTBLANK(L13:AC13)&lt;&gt;13,IF(Table3[[#This Row],[Comments]]="Please order in multiples of 20. Minimum order of 100.",IF(COUNTBLANK(Table3[[#This Row],[Date 1]:[Order]])=12,"",1),1),IF(OR(F13="yes",G13="yes",H13="yes",I13="yes",J13="yes",K13="yes",#REF!="yes"),1,""))</f>
        <v>#REF!</v>
      </c>
      <c r="AX13" s="33" t="s">
        <v>337</v>
      </c>
      <c r="AY13" s="35">
        <f t="shared" si="1"/>
        <v>45879</v>
      </c>
    </row>
    <row r="14" spans="1:53" ht="37" thickTop="1" thickBot="1" x14ac:dyDescent="0.4">
      <c r="A14" s="23" t="s">
        <v>128</v>
      </c>
      <c r="B14" s="125">
        <v>1850</v>
      </c>
      <c r="C14" s="13" t="s">
        <v>348</v>
      </c>
      <c r="D14" s="28" t="s">
        <v>174</v>
      </c>
      <c r="E14" s="27"/>
      <c r="F14" s="26" t="s">
        <v>88</v>
      </c>
      <c r="G14" s="26" t="s">
        <v>21</v>
      </c>
      <c r="H14" s="26" t="s">
        <v>88</v>
      </c>
      <c r="I14" s="26" t="s">
        <v>88</v>
      </c>
      <c r="J14" s="26" t="s">
        <v>21</v>
      </c>
      <c r="K14" s="26" t="s">
        <v>21</v>
      </c>
      <c r="L14" s="19"/>
      <c r="M14" s="17"/>
      <c r="N14" s="17"/>
      <c r="O14" s="17"/>
      <c r="P14" s="17"/>
      <c r="Q14" s="17"/>
      <c r="R14" s="17"/>
      <c r="S14" s="18"/>
      <c r="T14" s="131" t="str">
        <f>Table3[[#This Row],[Column12]]</f>
        <v>Auto:</v>
      </c>
      <c r="U14" s="22"/>
      <c r="V14" s="46" t="str">
        <f>IF(Table3[[#This Row],[TagOrderMethod]]="Ratio:","plants per 1 tag",IF(Table3[[#This Row],[TagOrderMethod]]="tags included","",IF(Table3[[#This Row],[TagOrderMethod]]="Qty:","tags",IF(Table3[[#This Row],[TagOrderMethod]]="Auto:",IF(U14&lt;&gt;"","tags","")))))</f>
        <v/>
      </c>
      <c r="W14" s="14">
        <v>50</v>
      </c>
      <c r="X14" s="14" t="str">
        <f>IF(ISNUMBER(SEARCH("tag",Table3[[#This Row],[Notes]])), "Yes", "No")</f>
        <v>No</v>
      </c>
      <c r="Y14" s="14" t="str">
        <f>IF(Table3[[#This Row],[Column11]]="yes","tags included","Auto:")</f>
        <v>Auto:</v>
      </c>
      <c r="Z1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Row],[TagOrderMethod]]="Auto:",IF(U14&gt;0,U14,IF(COUNTBLANK(L14:S14)=8,"",(IF(Table3[[#This Row],[Column11]]&lt;&gt;"no",Table3[[#This Row],[Size]]*(SUM(Table3[[#This Row],[Date 1]:[Date 8]])),"")))),""))),(Table3[[#This Row],[Bundle]])),"")</f>
        <v/>
      </c>
      <c r="AB14" s="86" t="str">
        <f t="shared" si="0"/>
        <v/>
      </c>
      <c r="AC14" s="68"/>
      <c r="AD14" s="37"/>
      <c r="AE14" s="38"/>
      <c r="AF14" s="39"/>
      <c r="AG14" s="111" t="s">
        <v>806</v>
      </c>
      <c r="AH14" s="111" t="s">
        <v>21</v>
      </c>
      <c r="AI14" s="111" t="s">
        <v>807</v>
      </c>
      <c r="AJ14" s="111" t="s">
        <v>808</v>
      </c>
      <c r="AK14" s="111" t="s">
        <v>21</v>
      </c>
      <c r="AL14" s="111" t="s">
        <v>21</v>
      </c>
      <c r="AM14" s="111" t="b">
        <f>IF(AND(Table3[[#This Row],[Column68]]=TRUE,COUNTBLANK(Table3[[#This Row],[Date 1]:[Date 8]])=8),TRUE,FALSE)</f>
        <v>0</v>
      </c>
      <c r="AN14" s="111" t="b">
        <f>COUNTIF(Table3[[#This Row],[512]:[51]],"yes")&gt;0</f>
        <v>0</v>
      </c>
      <c r="AO14" s="40" t="str">
        <f>IF(Table3[[#This Row],[512]]="yes",Table3[[#This Row],[Column1]],"")</f>
        <v/>
      </c>
      <c r="AP14" s="40" t="str">
        <f>IF(Table3[[#This Row],[250]]="yes",Table3[[#This Row],[Column1.5]],"")</f>
        <v/>
      </c>
      <c r="AQ14" s="40" t="str">
        <f>IF(Table3[[#This Row],[288]]="yes",Table3[[#This Row],[Column2]],"")</f>
        <v/>
      </c>
      <c r="AR14" s="40" t="str">
        <f>IF(Table3[[#This Row],[144]]="yes",Table3[[#This Row],[Column3]],"")</f>
        <v/>
      </c>
      <c r="AS14" s="40" t="str">
        <f>IF(Table3[[#This Row],[26]]="yes",Table3[[#This Row],[Column4]],"")</f>
        <v/>
      </c>
      <c r="AT14" s="40" t="str">
        <f>IF(Table3[[#This Row],[51]]="yes",Table3[[#This Row],[Column5]],"")</f>
        <v/>
      </c>
      <c r="AU14" s="25" t="str">
        <f>IF(COUNTBLANK(Table3[[#This Row],[Date 1]:[Date 8]])=7,IF(Table3[[#This Row],[Column9]]&lt;&gt;"",IF(SUM(L14:S14)&lt;&gt;0,Table3[[#This Row],[Column9]],""),""),(SUBSTITUTE(TRIM(SUBSTITUTE(AO14&amp;","&amp;AP14&amp;","&amp;AQ14&amp;","&amp;AR14&amp;","&amp;AS14&amp;","&amp;AT14&amp;",",","," "))," ",", ")))</f>
        <v/>
      </c>
      <c r="AV14" s="31" t="e">
        <f>IF(COUNTBLANK(L14:AC14)&lt;&gt;13,IF(Table3[[#This Row],[Comments]]="Please order in multiples of 20. Minimum order of 100.",IF(COUNTBLANK(Table3[[#This Row],[Date 1]:[Order]])=12,"",1),1),IF(OR(F14="yes",G14="yes",H14="yes",I14="yes",J14="yes",K14="yes",#REF!="yes"),1,""))</f>
        <v>#REF!</v>
      </c>
      <c r="AX14" s="33" t="s">
        <v>338</v>
      </c>
      <c r="AY14" s="35">
        <f t="shared" si="1"/>
        <v>45886</v>
      </c>
    </row>
    <row r="15" spans="1:53" ht="37" thickTop="1" thickBot="1" x14ac:dyDescent="0.4">
      <c r="A15" s="23" t="s">
        <v>128</v>
      </c>
      <c r="B15" s="125">
        <v>1855</v>
      </c>
      <c r="C15" s="13" t="s">
        <v>348</v>
      </c>
      <c r="D15" s="28" t="s">
        <v>269</v>
      </c>
      <c r="E15" s="27"/>
      <c r="F15" s="26" t="s">
        <v>88</v>
      </c>
      <c r="G15" s="26" t="s">
        <v>21</v>
      </c>
      <c r="H15" s="26" t="s">
        <v>88</v>
      </c>
      <c r="I15" s="26" t="s">
        <v>88</v>
      </c>
      <c r="J15" s="26" t="s">
        <v>21</v>
      </c>
      <c r="K15" s="26" t="s">
        <v>21</v>
      </c>
      <c r="L15" s="19"/>
      <c r="M15" s="17"/>
      <c r="N15" s="17"/>
      <c r="O15" s="17"/>
      <c r="P15" s="17"/>
      <c r="Q15" s="17"/>
      <c r="R15" s="17"/>
      <c r="S15" s="18"/>
      <c r="T15" s="131" t="str">
        <f>Table3[[#This Row],[Column12]]</f>
        <v>Auto:</v>
      </c>
      <c r="U15" s="22"/>
      <c r="V15" s="46" t="str">
        <f>IF(Table3[[#This Row],[TagOrderMethod]]="Ratio:","plants per 1 tag",IF(Table3[[#This Row],[TagOrderMethod]]="tags included","",IF(Table3[[#This Row],[TagOrderMethod]]="Qty:","tags",IF(Table3[[#This Row],[TagOrderMethod]]="Auto:",IF(U15&lt;&gt;"","tags","")))))</f>
        <v/>
      </c>
      <c r="W15" s="14">
        <v>50</v>
      </c>
      <c r="X15" s="14" t="str">
        <f>IF(ISNUMBER(SEARCH("tag",Table3[[#This Row],[Notes]])), "Yes", "No")</f>
        <v>No</v>
      </c>
      <c r="Y15" s="14" t="str">
        <f>IF(Table3[[#This Row],[Column11]]="yes","tags included","Auto:")</f>
        <v>Auto:</v>
      </c>
      <c r="Z1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Row],[TagOrderMethod]]="Auto:",IF(U15&gt;0,U15,IF(COUNTBLANK(L15:S15)=8,"",(IF(Table3[[#This Row],[Column11]]&lt;&gt;"no",Table3[[#This Row],[Size]]*(SUM(Table3[[#This Row],[Date 1]:[Date 8]])),"")))),""))),(Table3[[#This Row],[Bundle]])),"")</f>
        <v/>
      </c>
      <c r="AB15" s="86" t="str">
        <f t="shared" si="0"/>
        <v/>
      </c>
      <c r="AC15" s="68"/>
      <c r="AD15" s="37"/>
      <c r="AE15" s="38"/>
      <c r="AF15" s="39"/>
      <c r="AG15" s="111" t="s">
        <v>809</v>
      </c>
      <c r="AH15" s="111" t="s">
        <v>21</v>
      </c>
      <c r="AI15" s="111" t="s">
        <v>810</v>
      </c>
      <c r="AJ15" s="111" t="s">
        <v>811</v>
      </c>
      <c r="AK15" s="111" t="s">
        <v>21</v>
      </c>
      <c r="AL15" s="111" t="s">
        <v>21</v>
      </c>
      <c r="AM15" s="111" t="b">
        <f>IF(AND(Table3[[#This Row],[Column68]]=TRUE,COUNTBLANK(Table3[[#This Row],[Date 1]:[Date 8]])=8),TRUE,FALSE)</f>
        <v>0</v>
      </c>
      <c r="AN15" s="111" t="b">
        <f>COUNTIF(Table3[[#This Row],[512]:[51]],"yes")&gt;0</f>
        <v>0</v>
      </c>
      <c r="AO15" s="40" t="str">
        <f>IF(Table3[[#This Row],[512]]="yes",Table3[[#This Row],[Column1]],"")</f>
        <v/>
      </c>
      <c r="AP15" s="40" t="str">
        <f>IF(Table3[[#This Row],[250]]="yes",Table3[[#This Row],[Column1.5]],"")</f>
        <v/>
      </c>
      <c r="AQ15" s="40" t="str">
        <f>IF(Table3[[#This Row],[288]]="yes",Table3[[#This Row],[Column2]],"")</f>
        <v/>
      </c>
      <c r="AR15" s="40" t="str">
        <f>IF(Table3[[#This Row],[144]]="yes",Table3[[#This Row],[Column3]],"")</f>
        <v/>
      </c>
      <c r="AS15" s="40" t="str">
        <f>IF(Table3[[#This Row],[26]]="yes",Table3[[#This Row],[Column4]],"")</f>
        <v/>
      </c>
      <c r="AT15" s="40" t="str">
        <f>IF(Table3[[#This Row],[51]]="yes",Table3[[#This Row],[Column5]],"")</f>
        <v/>
      </c>
      <c r="AU15" s="25" t="str">
        <f>IF(COUNTBLANK(Table3[[#This Row],[Date 1]:[Date 8]])=7,IF(Table3[[#This Row],[Column9]]&lt;&gt;"",IF(SUM(L15:S15)&lt;&gt;0,Table3[[#This Row],[Column9]],""),""),(SUBSTITUTE(TRIM(SUBSTITUTE(AO15&amp;","&amp;AP15&amp;","&amp;AQ15&amp;","&amp;AR15&amp;","&amp;AS15&amp;","&amp;AT15&amp;",",","," "))," ",", ")))</f>
        <v/>
      </c>
      <c r="AV15" s="31" t="e">
        <f>IF(COUNTBLANK(L15:AC15)&lt;&gt;13,IF(Table3[[#This Row],[Comments]]="Please order in multiples of 20. Minimum order of 100.",IF(COUNTBLANK(Table3[[#This Row],[Date 1]:[Order]])=12,"",1),1),IF(OR(F15="yes",G15="yes",H15="yes",I15="yes",J15="yes",K15="yes",#REF!="yes"),1,""))</f>
        <v>#REF!</v>
      </c>
      <c r="AX15" s="33" t="s">
        <v>339</v>
      </c>
      <c r="AY15" s="35">
        <f t="shared" si="1"/>
        <v>45893</v>
      </c>
    </row>
    <row r="16" spans="1:53" ht="37" thickTop="1" thickBot="1" x14ac:dyDescent="0.4">
      <c r="A16" s="23" t="s">
        <v>128</v>
      </c>
      <c r="B16" s="125">
        <v>1860</v>
      </c>
      <c r="C16" s="13" t="s">
        <v>348</v>
      </c>
      <c r="D16" s="28" t="s">
        <v>533</v>
      </c>
      <c r="E16" s="27"/>
      <c r="F16" s="26" t="s">
        <v>88</v>
      </c>
      <c r="G16" s="26" t="s">
        <v>21</v>
      </c>
      <c r="H16" s="26" t="s">
        <v>88</v>
      </c>
      <c r="I16" s="26" t="s">
        <v>88</v>
      </c>
      <c r="J16" s="26" t="s">
        <v>21</v>
      </c>
      <c r="K16" s="26" t="s">
        <v>21</v>
      </c>
      <c r="L16" s="19"/>
      <c r="M16" s="17"/>
      <c r="N16" s="17"/>
      <c r="O16" s="17"/>
      <c r="P16" s="17"/>
      <c r="Q16" s="17"/>
      <c r="R16" s="17"/>
      <c r="S16" s="18"/>
      <c r="T16" s="131" t="str">
        <f>Table3[[#This Row],[Column12]]</f>
        <v>Auto:</v>
      </c>
      <c r="U16" s="22"/>
      <c r="V16" s="46" t="str">
        <f>IF(Table3[[#This Row],[TagOrderMethod]]="Ratio:","plants per 1 tag",IF(Table3[[#This Row],[TagOrderMethod]]="tags included","",IF(Table3[[#This Row],[TagOrderMethod]]="Qty:","tags",IF(Table3[[#This Row],[TagOrderMethod]]="Auto:",IF(U16&lt;&gt;"","tags","")))))</f>
        <v/>
      </c>
      <c r="W16" s="14">
        <v>50</v>
      </c>
      <c r="X16" s="14" t="str">
        <f>IF(ISNUMBER(SEARCH("tag",Table3[[#This Row],[Notes]])), "Yes", "No")</f>
        <v>No</v>
      </c>
      <c r="Y16" s="14" t="str">
        <f>IF(Table3[[#This Row],[Column11]]="yes","tags included","Auto:")</f>
        <v>Auto:</v>
      </c>
      <c r="Z1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Row],[TagOrderMethod]]="Auto:",IF(U16&gt;0,U16,IF(COUNTBLANK(L16:S16)=8,"",(IF(Table3[[#This Row],[Column11]]&lt;&gt;"no",Table3[[#This Row],[Size]]*(SUM(Table3[[#This Row],[Date 1]:[Date 8]])),"")))),""))),(Table3[[#This Row],[Bundle]])),"")</f>
        <v/>
      </c>
      <c r="AB16" s="86" t="str">
        <f t="shared" si="0"/>
        <v/>
      </c>
      <c r="AC16" s="68"/>
      <c r="AD16" s="37"/>
      <c r="AE16" s="38"/>
      <c r="AF16" s="39"/>
      <c r="AG16" s="111" t="s">
        <v>285</v>
      </c>
      <c r="AH16" s="111" t="s">
        <v>21</v>
      </c>
      <c r="AI16" s="111" t="s">
        <v>286</v>
      </c>
      <c r="AJ16" s="111" t="s">
        <v>287</v>
      </c>
      <c r="AK16" s="111" t="s">
        <v>21</v>
      </c>
      <c r="AL16" s="111" t="s">
        <v>21</v>
      </c>
      <c r="AM16" s="111" t="b">
        <f>IF(AND(Table3[[#This Row],[Column68]]=TRUE,COUNTBLANK(Table3[[#This Row],[Date 1]:[Date 8]])=8),TRUE,FALSE)</f>
        <v>0</v>
      </c>
      <c r="AN16" s="111" t="b">
        <f>COUNTIF(Table3[[#This Row],[512]:[51]],"yes")&gt;0</f>
        <v>0</v>
      </c>
      <c r="AO16" s="40" t="str">
        <f>IF(Table3[[#This Row],[512]]="yes",Table3[[#This Row],[Column1]],"")</f>
        <v/>
      </c>
      <c r="AP16" s="40" t="str">
        <f>IF(Table3[[#This Row],[250]]="yes",Table3[[#This Row],[Column1.5]],"")</f>
        <v/>
      </c>
      <c r="AQ16" s="40" t="str">
        <f>IF(Table3[[#This Row],[288]]="yes",Table3[[#This Row],[Column2]],"")</f>
        <v/>
      </c>
      <c r="AR16" s="40" t="str">
        <f>IF(Table3[[#This Row],[144]]="yes",Table3[[#This Row],[Column3]],"")</f>
        <v/>
      </c>
      <c r="AS16" s="40" t="str">
        <f>IF(Table3[[#This Row],[26]]="yes",Table3[[#This Row],[Column4]],"")</f>
        <v/>
      </c>
      <c r="AT16" s="40" t="str">
        <f>IF(Table3[[#This Row],[51]]="yes",Table3[[#This Row],[Column5]],"")</f>
        <v/>
      </c>
      <c r="AU16" s="25" t="str">
        <f>IF(COUNTBLANK(Table3[[#This Row],[Date 1]:[Date 8]])=7,IF(Table3[[#This Row],[Column9]]&lt;&gt;"",IF(SUM(L16:S16)&lt;&gt;0,Table3[[#This Row],[Column9]],""),""),(SUBSTITUTE(TRIM(SUBSTITUTE(AO16&amp;","&amp;AP16&amp;","&amp;AQ16&amp;","&amp;AR16&amp;","&amp;AS16&amp;","&amp;AT16&amp;",",","," "))," ",", ")))</f>
        <v/>
      </c>
      <c r="AV16" s="31" t="e">
        <f>IF(COUNTBLANK(L16:AC16)&lt;&gt;13,IF(Table3[[#This Row],[Comments]]="Please order in multiples of 20. Minimum order of 100.",IF(COUNTBLANK(Table3[[#This Row],[Date 1]:[Order]])=12,"",1),1),IF(OR(F16="yes",G16="yes",H16="yes",I16="yes",J16="yes",K16="yes",#REF!="yes"),1,""))</f>
        <v>#REF!</v>
      </c>
      <c r="AX16" s="33" t="s">
        <v>340</v>
      </c>
      <c r="AY16" s="35">
        <f t="shared" si="1"/>
        <v>45900</v>
      </c>
    </row>
    <row r="17" spans="1:51" ht="37" thickTop="1" thickBot="1" x14ac:dyDescent="0.4">
      <c r="A17" s="23" t="s">
        <v>128</v>
      </c>
      <c r="B17" s="125">
        <v>1865</v>
      </c>
      <c r="C17" s="13" t="s">
        <v>348</v>
      </c>
      <c r="D17" s="28" t="s">
        <v>534</v>
      </c>
      <c r="E17" s="27"/>
      <c r="F17" s="26" t="s">
        <v>88</v>
      </c>
      <c r="G17" s="26" t="s">
        <v>21</v>
      </c>
      <c r="H17" s="26" t="s">
        <v>88</v>
      </c>
      <c r="I17" s="26" t="s">
        <v>88</v>
      </c>
      <c r="J17" s="26" t="s">
        <v>21</v>
      </c>
      <c r="K17" s="26" t="s">
        <v>21</v>
      </c>
      <c r="L17" s="19"/>
      <c r="M17" s="17"/>
      <c r="N17" s="17"/>
      <c r="O17" s="17"/>
      <c r="P17" s="17"/>
      <c r="Q17" s="17"/>
      <c r="R17" s="17"/>
      <c r="S17" s="18"/>
      <c r="T17" s="131" t="str">
        <f>Table3[[#This Row],[Column12]]</f>
        <v>Auto:</v>
      </c>
      <c r="U17" s="22"/>
      <c r="V17" s="46" t="str">
        <f>IF(Table3[[#This Row],[TagOrderMethod]]="Ratio:","plants per 1 tag",IF(Table3[[#This Row],[TagOrderMethod]]="tags included","",IF(Table3[[#This Row],[TagOrderMethod]]="Qty:","tags",IF(Table3[[#This Row],[TagOrderMethod]]="Auto:",IF(U17&lt;&gt;"","tags","")))))</f>
        <v/>
      </c>
      <c r="W17" s="14">
        <v>50</v>
      </c>
      <c r="X17" s="14" t="str">
        <f>IF(ISNUMBER(SEARCH("tag",Table3[[#This Row],[Notes]])), "Yes", "No")</f>
        <v>No</v>
      </c>
      <c r="Y17" s="14" t="str">
        <f>IF(Table3[[#This Row],[Column11]]="yes","tags included","Auto:")</f>
        <v>Auto:</v>
      </c>
      <c r="Z1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Row],[TagOrderMethod]]="Auto:",IF(U17&gt;0,U17,IF(COUNTBLANK(L17:S17)=8,"",(IF(Table3[[#This Row],[Column11]]&lt;&gt;"no",Table3[[#This Row],[Size]]*(SUM(Table3[[#This Row],[Date 1]:[Date 8]])),"")))),""))),(Table3[[#This Row],[Bundle]])),"")</f>
        <v/>
      </c>
      <c r="AB17" s="86" t="str">
        <f t="shared" si="0"/>
        <v/>
      </c>
      <c r="AC17" s="68"/>
      <c r="AD17" s="37"/>
      <c r="AE17" s="38"/>
      <c r="AF17" s="39"/>
      <c r="AG17" s="111" t="s">
        <v>288</v>
      </c>
      <c r="AH17" s="111" t="s">
        <v>21</v>
      </c>
      <c r="AI17" s="111" t="s">
        <v>289</v>
      </c>
      <c r="AJ17" s="111" t="s">
        <v>290</v>
      </c>
      <c r="AK17" s="111" t="s">
        <v>21</v>
      </c>
      <c r="AL17" s="111" t="s">
        <v>21</v>
      </c>
      <c r="AM17" s="111" t="b">
        <f>IF(AND(Table3[[#This Row],[Column68]]=TRUE,COUNTBLANK(Table3[[#This Row],[Date 1]:[Date 8]])=8),TRUE,FALSE)</f>
        <v>0</v>
      </c>
      <c r="AN17" s="111" t="b">
        <f>COUNTIF(Table3[[#This Row],[512]:[51]],"yes")&gt;0</f>
        <v>0</v>
      </c>
      <c r="AO17" s="40" t="str">
        <f>IF(Table3[[#This Row],[512]]="yes",Table3[[#This Row],[Column1]],"")</f>
        <v/>
      </c>
      <c r="AP17" s="40" t="str">
        <f>IF(Table3[[#This Row],[250]]="yes",Table3[[#This Row],[Column1.5]],"")</f>
        <v/>
      </c>
      <c r="AQ17" s="40" t="str">
        <f>IF(Table3[[#This Row],[288]]="yes",Table3[[#This Row],[Column2]],"")</f>
        <v/>
      </c>
      <c r="AR17" s="40" t="str">
        <f>IF(Table3[[#This Row],[144]]="yes",Table3[[#This Row],[Column3]],"")</f>
        <v/>
      </c>
      <c r="AS17" s="40" t="str">
        <f>IF(Table3[[#This Row],[26]]="yes",Table3[[#This Row],[Column4]],"")</f>
        <v/>
      </c>
      <c r="AT17" s="40" t="str">
        <f>IF(Table3[[#This Row],[51]]="yes",Table3[[#This Row],[Column5]],"")</f>
        <v/>
      </c>
      <c r="AU17" s="25" t="str">
        <f>IF(COUNTBLANK(Table3[[#This Row],[Date 1]:[Date 8]])=7,IF(Table3[[#This Row],[Column9]]&lt;&gt;"",IF(SUM(L17:S17)&lt;&gt;0,Table3[[#This Row],[Column9]],""),""),(SUBSTITUTE(TRIM(SUBSTITUTE(AO17&amp;","&amp;AP17&amp;","&amp;AQ17&amp;","&amp;AR17&amp;","&amp;AS17&amp;","&amp;AT17&amp;",",","," "))," ",", ")))</f>
        <v/>
      </c>
      <c r="AV17" s="31" t="e">
        <f>IF(COUNTBLANK(L17:AC17)&lt;&gt;13,IF(Table3[[#This Row],[Comments]]="Please order in multiples of 20. Minimum order of 100.",IF(COUNTBLANK(Table3[[#This Row],[Date 1]:[Order]])=12,"",1),1),IF(OR(F17="yes",G17="yes",H17="yes",I17="yes",J17="yes",K17="yes",#REF!="yes"),1,""))</f>
        <v>#REF!</v>
      </c>
      <c r="AX17" s="33" t="s">
        <v>341</v>
      </c>
      <c r="AY17" s="35">
        <f t="shared" si="1"/>
        <v>45907</v>
      </c>
    </row>
    <row r="18" spans="1:51" ht="37" thickTop="1" thickBot="1" x14ac:dyDescent="0.4">
      <c r="A18" s="23" t="s">
        <v>128</v>
      </c>
      <c r="B18" s="125">
        <v>1870</v>
      </c>
      <c r="C18" s="13" t="s">
        <v>348</v>
      </c>
      <c r="D18" s="28" t="s">
        <v>535</v>
      </c>
      <c r="E18" s="27"/>
      <c r="F18" s="26" t="s">
        <v>88</v>
      </c>
      <c r="G18" s="26" t="s">
        <v>21</v>
      </c>
      <c r="H18" s="26" t="s">
        <v>88</v>
      </c>
      <c r="I18" s="26" t="s">
        <v>88</v>
      </c>
      <c r="J18" s="26" t="s">
        <v>21</v>
      </c>
      <c r="K18" s="26" t="s">
        <v>21</v>
      </c>
      <c r="L18" s="19"/>
      <c r="M18" s="17"/>
      <c r="N18" s="17"/>
      <c r="O18" s="17"/>
      <c r="P18" s="17"/>
      <c r="Q18" s="17"/>
      <c r="R18" s="17"/>
      <c r="S18" s="18"/>
      <c r="T18" s="131" t="str">
        <f>Table3[[#This Row],[Column12]]</f>
        <v>Auto:</v>
      </c>
      <c r="U18" s="22"/>
      <c r="V18" s="46" t="str">
        <f>IF(Table3[[#This Row],[TagOrderMethod]]="Ratio:","plants per 1 tag",IF(Table3[[#This Row],[TagOrderMethod]]="tags included","",IF(Table3[[#This Row],[TagOrderMethod]]="Qty:","tags",IF(Table3[[#This Row],[TagOrderMethod]]="Auto:",IF(U18&lt;&gt;"","tags","")))))</f>
        <v/>
      </c>
      <c r="W18" s="14">
        <v>50</v>
      </c>
      <c r="X18" s="14" t="str">
        <f>IF(ISNUMBER(SEARCH("tag",Table3[[#This Row],[Notes]])), "Yes", "No")</f>
        <v>No</v>
      </c>
      <c r="Y18" s="14" t="str">
        <f>IF(Table3[[#This Row],[Column11]]="yes","tags included","Auto:")</f>
        <v>Auto:</v>
      </c>
      <c r="Z1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Row],[TagOrderMethod]]="Auto:",IF(U18&gt;0,U18,IF(COUNTBLANK(L18:S18)=8,"",(IF(Table3[[#This Row],[Column11]]&lt;&gt;"no",Table3[[#This Row],[Size]]*(SUM(Table3[[#This Row],[Date 1]:[Date 8]])),"")))),""))),(Table3[[#This Row],[Bundle]])),"")</f>
        <v/>
      </c>
      <c r="AB18" s="86" t="str">
        <f t="shared" si="0"/>
        <v/>
      </c>
      <c r="AC18" s="68"/>
      <c r="AD18" s="37"/>
      <c r="AE18" s="38"/>
      <c r="AF18" s="39"/>
      <c r="AG18" s="111" t="s">
        <v>812</v>
      </c>
      <c r="AH18" s="111" t="s">
        <v>21</v>
      </c>
      <c r="AI18" s="111" t="s">
        <v>813</v>
      </c>
      <c r="AJ18" s="111" t="s">
        <v>814</v>
      </c>
      <c r="AK18" s="111" t="s">
        <v>21</v>
      </c>
      <c r="AL18" s="111" t="s">
        <v>21</v>
      </c>
      <c r="AM18" s="111" t="b">
        <f>IF(AND(Table3[[#This Row],[Column68]]=TRUE,COUNTBLANK(Table3[[#This Row],[Date 1]:[Date 8]])=8),TRUE,FALSE)</f>
        <v>0</v>
      </c>
      <c r="AN18" s="111" t="b">
        <f>COUNTIF(Table3[[#This Row],[512]:[51]],"yes")&gt;0</f>
        <v>0</v>
      </c>
      <c r="AO18" s="40" t="str">
        <f>IF(Table3[[#This Row],[512]]="yes",Table3[[#This Row],[Column1]],"")</f>
        <v/>
      </c>
      <c r="AP18" s="40" t="str">
        <f>IF(Table3[[#This Row],[250]]="yes",Table3[[#This Row],[Column1.5]],"")</f>
        <v/>
      </c>
      <c r="AQ18" s="40" t="str">
        <f>IF(Table3[[#This Row],[288]]="yes",Table3[[#This Row],[Column2]],"")</f>
        <v/>
      </c>
      <c r="AR18" s="40" t="str">
        <f>IF(Table3[[#This Row],[144]]="yes",Table3[[#This Row],[Column3]],"")</f>
        <v/>
      </c>
      <c r="AS18" s="40" t="str">
        <f>IF(Table3[[#This Row],[26]]="yes",Table3[[#This Row],[Column4]],"")</f>
        <v/>
      </c>
      <c r="AT18" s="40" t="str">
        <f>IF(Table3[[#This Row],[51]]="yes",Table3[[#This Row],[Column5]],"")</f>
        <v/>
      </c>
      <c r="AU18" s="25" t="str">
        <f>IF(COUNTBLANK(Table3[[#This Row],[Date 1]:[Date 8]])=7,IF(Table3[[#This Row],[Column9]]&lt;&gt;"",IF(SUM(L18:S18)&lt;&gt;0,Table3[[#This Row],[Column9]],""),""),(SUBSTITUTE(TRIM(SUBSTITUTE(AO18&amp;","&amp;AP18&amp;","&amp;AQ18&amp;","&amp;AR18&amp;","&amp;AS18&amp;","&amp;AT18&amp;",",","," "))," ",", ")))</f>
        <v/>
      </c>
      <c r="AV18" s="31" t="e">
        <f>IF(COUNTBLANK(L18:AC18)&lt;&gt;13,IF(Table3[[#This Row],[Comments]]="Please order in multiples of 20. Minimum order of 100.",IF(COUNTBLANK(Table3[[#This Row],[Date 1]:[Order]])=12,"",1),1),IF(OR(F18="yes",G18="yes",H18="yes",I18="yes",J18="yes",K18="yes",#REF!="yes"),1,""))</f>
        <v>#REF!</v>
      </c>
      <c r="AX18" s="33" t="s">
        <v>342</v>
      </c>
      <c r="AY18" s="35">
        <f t="shared" si="1"/>
        <v>45914</v>
      </c>
    </row>
    <row r="19" spans="1:51" ht="37" thickTop="1" thickBot="1" x14ac:dyDescent="0.4">
      <c r="A19" s="23" t="s">
        <v>128</v>
      </c>
      <c r="B19" s="125">
        <v>1900</v>
      </c>
      <c r="C19" s="13" t="s">
        <v>348</v>
      </c>
      <c r="D19" s="28" t="s">
        <v>536</v>
      </c>
      <c r="E19" s="27"/>
      <c r="F19" s="26" t="s">
        <v>21</v>
      </c>
      <c r="G19" s="26" t="s">
        <v>21</v>
      </c>
      <c r="H19" s="26" t="s">
        <v>88</v>
      </c>
      <c r="I19" s="26" t="s">
        <v>88</v>
      </c>
      <c r="J19" s="26" t="s">
        <v>88</v>
      </c>
      <c r="K19" s="26" t="s">
        <v>21</v>
      </c>
      <c r="L19" s="19"/>
      <c r="M19" s="17"/>
      <c r="N19" s="17"/>
      <c r="O19" s="17"/>
      <c r="P19" s="17"/>
      <c r="Q19" s="17"/>
      <c r="R19" s="17"/>
      <c r="S19" s="18"/>
      <c r="T19" s="131" t="str">
        <f>Table3[[#This Row],[Column12]]</f>
        <v>Auto:</v>
      </c>
      <c r="U19" s="22"/>
      <c r="V19" s="46" t="str">
        <f>IF(Table3[[#This Row],[TagOrderMethod]]="Ratio:","plants per 1 tag",IF(Table3[[#This Row],[TagOrderMethod]]="tags included","",IF(Table3[[#This Row],[TagOrderMethod]]="Qty:","tags",IF(Table3[[#This Row],[TagOrderMethod]]="Auto:",IF(U19&lt;&gt;"","tags","")))))</f>
        <v/>
      </c>
      <c r="W19" s="14">
        <v>50</v>
      </c>
      <c r="X19" s="14" t="str">
        <f>IF(ISNUMBER(SEARCH("tag",Table3[[#This Row],[Notes]])), "Yes", "No")</f>
        <v>No</v>
      </c>
      <c r="Y19" s="14" t="str">
        <f>IF(Table3[[#This Row],[Column11]]="yes","tags included","Auto:")</f>
        <v>Auto:</v>
      </c>
      <c r="Z1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Row],[TagOrderMethod]]="Auto:",IF(U19&gt;0,U19,IF(COUNTBLANK(L19:S19)=8,"",(IF(Table3[[#This Row],[Column11]]&lt;&gt;"no",Table3[[#This Row],[Size]]*(SUM(Table3[[#This Row],[Date 1]:[Date 8]])),"")))),""))),(Table3[[#This Row],[Bundle]])),"")</f>
        <v/>
      </c>
      <c r="AB19" s="86" t="str">
        <f t="shared" si="0"/>
        <v/>
      </c>
      <c r="AC19" s="68"/>
      <c r="AD19" s="37"/>
      <c r="AE19" s="38"/>
      <c r="AF19" s="39"/>
      <c r="AG19" s="111" t="s">
        <v>21</v>
      </c>
      <c r="AH19" s="111" t="s">
        <v>21</v>
      </c>
      <c r="AI19" s="111" t="s">
        <v>815</v>
      </c>
      <c r="AJ19" s="111" t="s">
        <v>816</v>
      </c>
      <c r="AK19" s="111" t="s">
        <v>817</v>
      </c>
      <c r="AL19" s="111" t="s">
        <v>21</v>
      </c>
      <c r="AM19" s="111" t="b">
        <f>IF(AND(Table3[[#This Row],[Column68]]=TRUE,COUNTBLANK(Table3[[#This Row],[Date 1]:[Date 8]])=8),TRUE,FALSE)</f>
        <v>0</v>
      </c>
      <c r="AN19" s="111" t="b">
        <f>COUNTIF(Table3[[#This Row],[512]:[51]],"yes")&gt;0</f>
        <v>0</v>
      </c>
      <c r="AO19" s="40" t="str">
        <f>IF(Table3[[#This Row],[512]]="yes",Table3[[#This Row],[Column1]],"")</f>
        <v/>
      </c>
      <c r="AP19" s="40" t="str">
        <f>IF(Table3[[#This Row],[250]]="yes",Table3[[#This Row],[Column1.5]],"")</f>
        <v/>
      </c>
      <c r="AQ19" s="40" t="str">
        <f>IF(Table3[[#This Row],[288]]="yes",Table3[[#This Row],[Column2]],"")</f>
        <v/>
      </c>
      <c r="AR19" s="40" t="str">
        <f>IF(Table3[[#This Row],[144]]="yes",Table3[[#This Row],[Column3]],"")</f>
        <v/>
      </c>
      <c r="AS19" s="40" t="str">
        <f>IF(Table3[[#This Row],[26]]="yes",Table3[[#This Row],[Column4]],"")</f>
        <v/>
      </c>
      <c r="AT19" s="40" t="str">
        <f>IF(Table3[[#This Row],[51]]="yes",Table3[[#This Row],[Column5]],"")</f>
        <v/>
      </c>
      <c r="AU19" s="25" t="str">
        <f>IF(COUNTBLANK(Table3[[#This Row],[Date 1]:[Date 8]])=7,IF(Table3[[#This Row],[Column9]]&lt;&gt;"",IF(SUM(L19:S19)&lt;&gt;0,Table3[[#This Row],[Column9]],""),""),(SUBSTITUTE(TRIM(SUBSTITUTE(AO19&amp;","&amp;AP19&amp;","&amp;AQ19&amp;","&amp;AR19&amp;","&amp;AS19&amp;","&amp;AT19&amp;",",","," "))," ",", ")))</f>
        <v/>
      </c>
      <c r="AV19" s="31" t="e">
        <f>IF(COUNTBLANK(L19:AC19)&lt;&gt;13,IF(Table3[[#This Row],[Comments]]="Please order in multiples of 20. Minimum order of 100.",IF(COUNTBLANK(Table3[[#This Row],[Date 1]:[Order]])=12,"",1),1),IF(OR(F19="yes",G19="yes",H19="yes",I19="yes",J19="yes",K19="yes",#REF!="yes"),1,""))</f>
        <v>#REF!</v>
      </c>
      <c r="AX19" s="33" t="s">
        <v>343</v>
      </c>
      <c r="AY19" s="35">
        <f t="shared" si="1"/>
        <v>45921</v>
      </c>
    </row>
    <row r="20" spans="1:51" ht="37" thickTop="1" thickBot="1" x14ac:dyDescent="0.4">
      <c r="A20" s="23" t="s">
        <v>128</v>
      </c>
      <c r="B20" s="125">
        <v>1905</v>
      </c>
      <c r="C20" s="13" t="s">
        <v>348</v>
      </c>
      <c r="D20" s="28" t="s">
        <v>537</v>
      </c>
      <c r="E20" s="27"/>
      <c r="F20" s="26" t="s">
        <v>21</v>
      </c>
      <c r="G20" s="26" t="s">
        <v>21</v>
      </c>
      <c r="H20" s="26" t="s">
        <v>88</v>
      </c>
      <c r="I20" s="26" t="s">
        <v>88</v>
      </c>
      <c r="J20" s="26" t="s">
        <v>88</v>
      </c>
      <c r="K20" s="26" t="s">
        <v>21</v>
      </c>
      <c r="L20" s="19"/>
      <c r="M20" s="17"/>
      <c r="N20" s="17"/>
      <c r="O20" s="17"/>
      <c r="P20" s="17"/>
      <c r="Q20" s="17"/>
      <c r="R20" s="17"/>
      <c r="S20" s="18"/>
      <c r="T20" s="131" t="str">
        <f>Table3[[#This Row],[Column12]]</f>
        <v>Auto:</v>
      </c>
      <c r="U20" s="22"/>
      <c r="V20" s="46" t="str">
        <f>IF(Table3[[#This Row],[TagOrderMethod]]="Ratio:","plants per 1 tag",IF(Table3[[#This Row],[TagOrderMethod]]="tags included","",IF(Table3[[#This Row],[TagOrderMethod]]="Qty:","tags",IF(Table3[[#This Row],[TagOrderMethod]]="Auto:",IF(U20&lt;&gt;"","tags","")))))</f>
        <v/>
      </c>
      <c r="W20" s="14">
        <v>50</v>
      </c>
      <c r="X20" s="14" t="str">
        <f>IF(ISNUMBER(SEARCH("tag",Table3[[#This Row],[Notes]])), "Yes", "No")</f>
        <v>No</v>
      </c>
      <c r="Y20" s="14" t="str">
        <f>IF(Table3[[#This Row],[Column11]]="yes","tags included","Auto:")</f>
        <v>Auto:</v>
      </c>
      <c r="Z2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Row],[TagOrderMethod]]="Auto:",IF(U20&gt;0,U20,IF(COUNTBLANK(L20:S20)=8,"",(IF(Table3[[#This Row],[Column11]]&lt;&gt;"no",Table3[[#This Row],[Size]]*(SUM(Table3[[#This Row],[Date 1]:[Date 8]])),"")))),""))),(Table3[[#This Row],[Bundle]])),"")</f>
        <v/>
      </c>
      <c r="AB20" s="86" t="str">
        <f t="shared" si="0"/>
        <v/>
      </c>
      <c r="AC20" s="68"/>
      <c r="AD20" s="37"/>
      <c r="AE20" s="38"/>
      <c r="AF20" s="39"/>
      <c r="AG20" s="111" t="s">
        <v>21</v>
      </c>
      <c r="AH20" s="111" t="s">
        <v>21</v>
      </c>
      <c r="AI20" s="111" t="s">
        <v>291</v>
      </c>
      <c r="AJ20" s="111" t="s">
        <v>292</v>
      </c>
      <c r="AK20" s="111" t="s">
        <v>818</v>
      </c>
      <c r="AL20" s="111" t="s">
        <v>21</v>
      </c>
      <c r="AM20" s="111" t="b">
        <f>IF(AND(Table3[[#This Row],[Column68]]=TRUE,COUNTBLANK(Table3[[#This Row],[Date 1]:[Date 8]])=8),TRUE,FALSE)</f>
        <v>0</v>
      </c>
      <c r="AN20" s="111" t="b">
        <f>COUNTIF(Table3[[#This Row],[512]:[51]],"yes")&gt;0</f>
        <v>0</v>
      </c>
      <c r="AO20" s="40" t="str">
        <f>IF(Table3[[#This Row],[512]]="yes",Table3[[#This Row],[Column1]],"")</f>
        <v/>
      </c>
      <c r="AP20" s="40" t="str">
        <f>IF(Table3[[#This Row],[250]]="yes",Table3[[#This Row],[Column1.5]],"")</f>
        <v/>
      </c>
      <c r="AQ20" s="40" t="str">
        <f>IF(Table3[[#This Row],[288]]="yes",Table3[[#This Row],[Column2]],"")</f>
        <v/>
      </c>
      <c r="AR20" s="40" t="str">
        <f>IF(Table3[[#This Row],[144]]="yes",Table3[[#This Row],[Column3]],"")</f>
        <v/>
      </c>
      <c r="AS20" s="40" t="str">
        <f>IF(Table3[[#This Row],[26]]="yes",Table3[[#This Row],[Column4]],"")</f>
        <v/>
      </c>
      <c r="AT20" s="40" t="str">
        <f>IF(Table3[[#This Row],[51]]="yes",Table3[[#This Row],[Column5]],"")</f>
        <v/>
      </c>
      <c r="AU20" s="25" t="str">
        <f>IF(COUNTBLANK(Table3[[#This Row],[Date 1]:[Date 8]])=7,IF(Table3[[#This Row],[Column9]]&lt;&gt;"",IF(SUM(L20:S20)&lt;&gt;0,Table3[[#This Row],[Column9]],""),""),(SUBSTITUTE(TRIM(SUBSTITUTE(AO20&amp;","&amp;AP20&amp;","&amp;AQ20&amp;","&amp;AR20&amp;","&amp;AS20&amp;","&amp;AT20&amp;",",","," "))," ",", ")))</f>
        <v/>
      </c>
      <c r="AV20" s="31" t="e">
        <f>IF(COUNTBLANK(L20:AC20)&lt;&gt;13,IF(Table3[[#This Row],[Comments]]="Please order in multiples of 20. Minimum order of 100.",IF(COUNTBLANK(Table3[[#This Row],[Date 1]:[Order]])=12,"",1),1),IF(OR(F20="yes",G20="yes",H20="yes",I20="yes",J20="yes",K20="yes",#REF!="yes"),1,""))</f>
        <v>#REF!</v>
      </c>
      <c r="AX20" s="33" t="s">
        <v>344</v>
      </c>
      <c r="AY20" s="35">
        <f t="shared" si="1"/>
        <v>45928</v>
      </c>
    </row>
    <row r="21" spans="1:51" ht="37" thickTop="1" thickBot="1" x14ac:dyDescent="0.4">
      <c r="A21" s="23" t="s">
        <v>128</v>
      </c>
      <c r="B21" s="125">
        <v>1910</v>
      </c>
      <c r="C21" s="13" t="s">
        <v>348</v>
      </c>
      <c r="D21" s="28" t="s">
        <v>538</v>
      </c>
      <c r="E21" s="27"/>
      <c r="F21" s="26" t="s">
        <v>21</v>
      </c>
      <c r="G21" s="26" t="s">
        <v>21</v>
      </c>
      <c r="H21" s="26" t="s">
        <v>88</v>
      </c>
      <c r="I21" s="26" t="s">
        <v>88</v>
      </c>
      <c r="J21" s="26" t="s">
        <v>88</v>
      </c>
      <c r="K21" s="26" t="s">
        <v>21</v>
      </c>
      <c r="L21" s="19"/>
      <c r="M21" s="17"/>
      <c r="N21" s="17"/>
      <c r="O21" s="17"/>
      <c r="P21" s="17"/>
      <c r="Q21" s="17"/>
      <c r="R21" s="17"/>
      <c r="S21" s="18"/>
      <c r="T21" s="131" t="str">
        <f>Table3[[#This Row],[Column12]]</f>
        <v>Auto:</v>
      </c>
      <c r="U21" s="22"/>
      <c r="V21" s="46" t="str">
        <f>IF(Table3[[#This Row],[TagOrderMethod]]="Ratio:","plants per 1 tag",IF(Table3[[#This Row],[TagOrderMethod]]="tags included","",IF(Table3[[#This Row],[TagOrderMethod]]="Qty:","tags",IF(Table3[[#This Row],[TagOrderMethod]]="Auto:",IF(U21&lt;&gt;"","tags","")))))</f>
        <v/>
      </c>
      <c r="W21" s="14">
        <v>50</v>
      </c>
      <c r="X21" s="14" t="str">
        <f>IF(ISNUMBER(SEARCH("tag",Table3[[#This Row],[Notes]])), "Yes", "No")</f>
        <v>No</v>
      </c>
      <c r="Y21" s="14" t="str">
        <f>IF(Table3[[#This Row],[Column11]]="yes","tags included","Auto:")</f>
        <v>Auto:</v>
      </c>
      <c r="Z2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Row],[TagOrderMethod]]="Auto:",IF(U21&gt;0,U21,IF(COUNTBLANK(L21:S21)=8,"",(IF(Table3[[#This Row],[Column11]]&lt;&gt;"no",Table3[[#This Row],[Size]]*(SUM(Table3[[#This Row],[Date 1]:[Date 8]])),"")))),""))),(Table3[[#This Row],[Bundle]])),"")</f>
        <v/>
      </c>
      <c r="AB21" s="86" t="str">
        <f t="shared" si="0"/>
        <v/>
      </c>
      <c r="AC21" s="68"/>
      <c r="AD21" s="37"/>
      <c r="AE21" s="38"/>
      <c r="AF21" s="39"/>
      <c r="AG21" s="111" t="s">
        <v>21</v>
      </c>
      <c r="AH21" s="111" t="s">
        <v>21</v>
      </c>
      <c r="AI21" s="111" t="s">
        <v>619</v>
      </c>
      <c r="AJ21" s="111" t="s">
        <v>620</v>
      </c>
      <c r="AK21" s="111" t="s">
        <v>819</v>
      </c>
      <c r="AL21" s="111" t="s">
        <v>21</v>
      </c>
      <c r="AM21" s="111" t="b">
        <f>IF(AND(Table3[[#This Row],[Column68]]=TRUE,COUNTBLANK(Table3[[#This Row],[Date 1]:[Date 8]])=8),TRUE,FALSE)</f>
        <v>0</v>
      </c>
      <c r="AN21" s="111" t="b">
        <f>COUNTIF(Table3[[#This Row],[512]:[51]],"yes")&gt;0</f>
        <v>0</v>
      </c>
      <c r="AO21" s="40" t="str">
        <f>IF(Table3[[#This Row],[512]]="yes",Table3[[#This Row],[Column1]],"")</f>
        <v/>
      </c>
      <c r="AP21" s="40" t="str">
        <f>IF(Table3[[#This Row],[250]]="yes",Table3[[#This Row],[Column1.5]],"")</f>
        <v/>
      </c>
      <c r="AQ21" s="40" t="str">
        <f>IF(Table3[[#This Row],[288]]="yes",Table3[[#This Row],[Column2]],"")</f>
        <v/>
      </c>
      <c r="AR21" s="40" t="str">
        <f>IF(Table3[[#This Row],[144]]="yes",Table3[[#This Row],[Column3]],"")</f>
        <v/>
      </c>
      <c r="AS21" s="40" t="str">
        <f>IF(Table3[[#This Row],[26]]="yes",Table3[[#This Row],[Column4]],"")</f>
        <v/>
      </c>
      <c r="AT21" s="40" t="str">
        <f>IF(Table3[[#This Row],[51]]="yes",Table3[[#This Row],[Column5]],"")</f>
        <v/>
      </c>
      <c r="AU21" s="25" t="str">
        <f>IF(COUNTBLANK(Table3[[#This Row],[Date 1]:[Date 8]])=7,IF(Table3[[#This Row],[Column9]]&lt;&gt;"",IF(SUM(L21:S21)&lt;&gt;0,Table3[[#This Row],[Column9]],""),""),(SUBSTITUTE(TRIM(SUBSTITUTE(AO21&amp;","&amp;AP21&amp;","&amp;AQ21&amp;","&amp;AR21&amp;","&amp;AS21&amp;","&amp;AT21&amp;",",","," "))," ",", ")))</f>
        <v/>
      </c>
      <c r="AV21" s="31" t="e">
        <f>IF(COUNTBLANK(L21:AC21)&lt;&gt;13,IF(Table3[[#This Row],[Comments]]="Please order in multiples of 20. Minimum order of 100.",IF(COUNTBLANK(Table3[[#This Row],[Date 1]:[Order]])=12,"",1),1),IF(OR(F21="yes",G21="yes",H21="yes",I21="yes",J21="yes",K21="yes",#REF!="yes"),1,""))</f>
        <v>#REF!</v>
      </c>
      <c r="AX21" s="33" t="s">
        <v>345</v>
      </c>
      <c r="AY21" s="35">
        <f t="shared" si="1"/>
        <v>45935</v>
      </c>
    </row>
    <row r="22" spans="1:51" ht="37" thickTop="1" thickBot="1" x14ac:dyDescent="0.4">
      <c r="A22" s="23" t="s">
        <v>128</v>
      </c>
      <c r="B22" s="125">
        <v>1970</v>
      </c>
      <c r="C22" s="13" t="s">
        <v>348</v>
      </c>
      <c r="D22" s="28" t="s">
        <v>752</v>
      </c>
      <c r="E22" s="27"/>
      <c r="F22" s="26" t="s">
        <v>21</v>
      </c>
      <c r="G22" s="26" t="s">
        <v>21</v>
      </c>
      <c r="H22" s="26" t="s">
        <v>88</v>
      </c>
      <c r="I22" s="26" t="s">
        <v>88</v>
      </c>
      <c r="J22" s="26" t="s">
        <v>21</v>
      </c>
      <c r="K22" s="26" t="s">
        <v>21</v>
      </c>
      <c r="L22" s="19"/>
      <c r="M22" s="17"/>
      <c r="N22" s="17"/>
      <c r="O22" s="17"/>
      <c r="P22" s="17"/>
      <c r="Q22" s="17"/>
      <c r="R22" s="17"/>
      <c r="S22" s="18"/>
      <c r="T22" s="131" t="str">
        <f>Table3[[#This Row],[Column12]]</f>
        <v>Auto:</v>
      </c>
      <c r="U22" s="22"/>
      <c r="V22" s="46" t="str">
        <f>IF(Table3[[#This Row],[TagOrderMethod]]="Ratio:","plants per 1 tag",IF(Table3[[#This Row],[TagOrderMethod]]="tags included","",IF(Table3[[#This Row],[TagOrderMethod]]="Qty:","tags",IF(Table3[[#This Row],[TagOrderMethod]]="Auto:",IF(U22&lt;&gt;"","tags","")))))</f>
        <v/>
      </c>
      <c r="W22" s="14">
        <v>50</v>
      </c>
      <c r="X22" s="14" t="str">
        <f>IF(ISNUMBER(SEARCH("tag",Table3[[#This Row],[Notes]])), "Yes", "No")</f>
        <v>No</v>
      </c>
      <c r="Y22" s="14" t="str">
        <f>IF(Table3[[#This Row],[Column11]]="yes","tags included","Auto:")</f>
        <v>Auto:</v>
      </c>
      <c r="Z2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Row],[TagOrderMethod]]="Auto:",IF(U22&gt;0,U22,IF(COUNTBLANK(L22:S22)=8,"",(IF(Table3[[#This Row],[Column11]]&lt;&gt;"no",Table3[[#This Row],[Size]]*(SUM(Table3[[#This Row],[Date 1]:[Date 8]])),"")))),""))),(Table3[[#This Row],[Bundle]])),"")</f>
        <v/>
      </c>
      <c r="AB22" s="86" t="str">
        <f t="shared" si="0"/>
        <v/>
      </c>
      <c r="AC22" s="68"/>
      <c r="AD22" s="37"/>
      <c r="AE22" s="38"/>
      <c r="AF22" s="39"/>
      <c r="AG22" s="111" t="s">
        <v>21</v>
      </c>
      <c r="AH22" s="111" t="s">
        <v>21</v>
      </c>
      <c r="AI22" s="111" t="s">
        <v>820</v>
      </c>
      <c r="AJ22" s="111" t="s">
        <v>821</v>
      </c>
      <c r="AK22" s="111" t="s">
        <v>21</v>
      </c>
      <c r="AL22" s="111" t="s">
        <v>21</v>
      </c>
      <c r="AM22" s="111" t="b">
        <f>IF(AND(Table3[[#This Row],[Column68]]=TRUE,COUNTBLANK(Table3[[#This Row],[Date 1]:[Date 8]])=8),TRUE,FALSE)</f>
        <v>0</v>
      </c>
      <c r="AN22" s="111" t="b">
        <f>COUNTIF(Table3[[#This Row],[512]:[51]],"yes")&gt;0</f>
        <v>0</v>
      </c>
      <c r="AO22" s="40" t="str">
        <f>IF(Table3[[#This Row],[512]]="yes",Table3[[#This Row],[Column1]],"")</f>
        <v/>
      </c>
      <c r="AP22" s="40" t="str">
        <f>IF(Table3[[#This Row],[250]]="yes",Table3[[#This Row],[Column1.5]],"")</f>
        <v/>
      </c>
      <c r="AQ22" s="40" t="str">
        <f>IF(Table3[[#This Row],[288]]="yes",Table3[[#This Row],[Column2]],"")</f>
        <v/>
      </c>
      <c r="AR22" s="40" t="str">
        <f>IF(Table3[[#This Row],[144]]="yes",Table3[[#This Row],[Column3]],"")</f>
        <v/>
      </c>
      <c r="AS22" s="40" t="str">
        <f>IF(Table3[[#This Row],[26]]="yes",Table3[[#This Row],[Column4]],"")</f>
        <v/>
      </c>
      <c r="AT22" s="40" t="str">
        <f>IF(Table3[[#This Row],[51]]="yes",Table3[[#This Row],[Column5]],"")</f>
        <v/>
      </c>
      <c r="AU22" s="25" t="str">
        <f>IF(COUNTBLANK(Table3[[#This Row],[Date 1]:[Date 8]])=7,IF(Table3[[#This Row],[Column9]]&lt;&gt;"",IF(SUM(L22:S22)&lt;&gt;0,Table3[[#This Row],[Column9]],""),""),(SUBSTITUTE(TRIM(SUBSTITUTE(AO22&amp;","&amp;AP22&amp;","&amp;AQ22&amp;","&amp;AR22&amp;","&amp;AS22&amp;","&amp;AT22&amp;",",","," "))," ",", ")))</f>
        <v/>
      </c>
      <c r="AV22" s="31" t="e">
        <f>IF(COUNTBLANK(L22:AC22)&lt;&gt;13,IF(Table3[[#This Row],[Comments]]="Please order in multiples of 20. Minimum order of 100.",IF(COUNTBLANK(Table3[[#This Row],[Date 1]:[Order]])=12,"",1),1),IF(OR(F22="yes",G22="yes",H22="yes",I22="yes",J22="yes",K22="yes",#REF!="yes"),1,""))</f>
        <v>#REF!</v>
      </c>
      <c r="AX22" s="33" t="s">
        <v>346</v>
      </c>
      <c r="AY22" s="35">
        <f t="shared" si="1"/>
        <v>45942</v>
      </c>
    </row>
    <row r="23" spans="1:51" ht="37" thickTop="1" thickBot="1" x14ac:dyDescent="0.4">
      <c r="A23" s="23" t="s">
        <v>128</v>
      </c>
      <c r="B23" s="125">
        <v>2000</v>
      </c>
      <c r="C23" s="13" t="s">
        <v>348</v>
      </c>
      <c r="D23" s="28" t="s">
        <v>539</v>
      </c>
      <c r="E23" s="27"/>
      <c r="F23" s="26" t="s">
        <v>88</v>
      </c>
      <c r="G23" s="26" t="s">
        <v>21</v>
      </c>
      <c r="H23" s="26" t="s">
        <v>88</v>
      </c>
      <c r="I23" s="26" t="s">
        <v>88</v>
      </c>
      <c r="J23" s="26" t="s">
        <v>21</v>
      </c>
      <c r="K23" s="26" t="s">
        <v>21</v>
      </c>
      <c r="L23" s="19"/>
      <c r="M23" s="17"/>
      <c r="N23" s="17"/>
      <c r="O23" s="17"/>
      <c r="P23" s="17"/>
      <c r="Q23" s="17"/>
      <c r="R23" s="17"/>
      <c r="S23" s="18"/>
      <c r="T23" s="131" t="str">
        <f>Table3[[#This Row],[Column12]]</f>
        <v>Auto:</v>
      </c>
      <c r="U23" s="22"/>
      <c r="V23" s="46" t="str">
        <f>IF(Table3[[#This Row],[TagOrderMethod]]="Ratio:","plants per 1 tag",IF(Table3[[#This Row],[TagOrderMethod]]="tags included","",IF(Table3[[#This Row],[TagOrderMethod]]="Qty:","tags",IF(Table3[[#This Row],[TagOrderMethod]]="Auto:",IF(U23&lt;&gt;"","tags","")))))</f>
        <v/>
      </c>
      <c r="W23" s="14">
        <v>50</v>
      </c>
      <c r="X23" s="14" t="str">
        <f>IF(ISNUMBER(SEARCH("tag",Table3[[#This Row],[Notes]])), "Yes", "No")</f>
        <v>No</v>
      </c>
      <c r="Y23" s="14" t="str">
        <f>IF(Table3[[#This Row],[Column11]]="yes","tags included","Auto:")</f>
        <v>Auto:</v>
      </c>
      <c r="Z2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Row],[TagOrderMethod]]="Auto:",IF(U23&gt;0,U23,IF(COUNTBLANK(L23:S23)=8,"",(IF(Table3[[#This Row],[Column11]]&lt;&gt;"no",Table3[[#This Row],[Size]]*(SUM(Table3[[#This Row],[Date 1]:[Date 8]])),"")))),""))),(Table3[[#This Row],[Bundle]])),"")</f>
        <v/>
      </c>
      <c r="AB23" s="86" t="str">
        <f t="shared" si="0"/>
        <v/>
      </c>
      <c r="AC23" s="68"/>
      <c r="AD23" s="37"/>
      <c r="AE23" s="38"/>
      <c r="AF23" s="39"/>
      <c r="AG23" s="111" t="s">
        <v>621</v>
      </c>
      <c r="AH23" s="111" t="s">
        <v>21</v>
      </c>
      <c r="AI23" s="111" t="s">
        <v>622</v>
      </c>
      <c r="AJ23" s="111" t="s">
        <v>623</v>
      </c>
      <c r="AK23" s="111" t="s">
        <v>21</v>
      </c>
      <c r="AL23" s="111" t="s">
        <v>21</v>
      </c>
      <c r="AM23" s="111" t="b">
        <f>IF(AND(Table3[[#This Row],[Column68]]=TRUE,COUNTBLANK(Table3[[#This Row],[Date 1]:[Date 8]])=8),TRUE,FALSE)</f>
        <v>0</v>
      </c>
      <c r="AN23" s="111" t="b">
        <f>COUNTIF(Table3[[#This Row],[512]:[51]],"yes")&gt;0</f>
        <v>0</v>
      </c>
      <c r="AO23" s="40" t="str">
        <f>IF(Table3[[#This Row],[512]]="yes",Table3[[#This Row],[Column1]],"")</f>
        <v/>
      </c>
      <c r="AP23" s="40" t="str">
        <f>IF(Table3[[#This Row],[250]]="yes",Table3[[#This Row],[Column1.5]],"")</f>
        <v/>
      </c>
      <c r="AQ23" s="40" t="str">
        <f>IF(Table3[[#This Row],[288]]="yes",Table3[[#This Row],[Column2]],"")</f>
        <v/>
      </c>
      <c r="AR23" s="40" t="str">
        <f>IF(Table3[[#This Row],[144]]="yes",Table3[[#This Row],[Column3]],"")</f>
        <v/>
      </c>
      <c r="AS23" s="40" t="str">
        <f>IF(Table3[[#This Row],[26]]="yes",Table3[[#This Row],[Column4]],"")</f>
        <v/>
      </c>
      <c r="AT23" s="40" t="str">
        <f>IF(Table3[[#This Row],[51]]="yes",Table3[[#This Row],[Column5]],"")</f>
        <v/>
      </c>
      <c r="AU23" s="25" t="str">
        <f>IF(COUNTBLANK(Table3[[#This Row],[Date 1]:[Date 8]])=7,IF(Table3[[#This Row],[Column9]]&lt;&gt;"",IF(SUM(L23:S23)&lt;&gt;0,Table3[[#This Row],[Column9]],""),""),(SUBSTITUTE(TRIM(SUBSTITUTE(AO23&amp;","&amp;AP23&amp;","&amp;AQ23&amp;","&amp;AR23&amp;","&amp;AS23&amp;","&amp;AT23&amp;",",","," "))," ",", ")))</f>
        <v/>
      </c>
      <c r="AV23" s="31" t="e">
        <f>IF(COUNTBLANK(L23:AC23)&lt;&gt;13,IF(Table3[[#This Row],[Comments]]="Please order in multiples of 20. Minimum order of 100.",IF(COUNTBLANK(Table3[[#This Row],[Date 1]:[Order]])=12,"",1),1),IF(OR(F23="yes",G23="yes",H23="yes",I23="yes",J23="yes",K23="yes",#REF!="yes"),1,""))</f>
        <v>#REF!</v>
      </c>
      <c r="AX23" s="33" t="s">
        <v>347</v>
      </c>
      <c r="AY23" s="35">
        <f t="shared" si="1"/>
        <v>45949</v>
      </c>
    </row>
    <row r="24" spans="1:51" ht="37" thickTop="1" thickBot="1" x14ac:dyDescent="0.4">
      <c r="A24" s="23" t="s">
        <v>128</v>
      </c>
      <c r="B24" s="125">
        <v>2005</v>
      </c>
      <c r="C24" s="13" t="s">
        <v>348</v>
      </c>
      <c r="D24" s="28" t="s">
        <v>65</v>
      </c>
      <c r="E24" s="27"/>
      <c r="F24" s="26" t="s">
        <v>88</v>
      </c>
      <c r="G24" s="26" t="s">
        <v>21</v>
      </c>
      <c r="H24" s="26" t="s">
        <v>88</v>
      </c>
      <c r="I24" s="26" t="s">
        <v>88</v>
      </c>
      <c r="J24" s="26" t="s">
        <v>21</v>
      </c>
      <c r="K24" s="26" t="s">
        <v>21</v>
      </c>
      <c r="L24" s="19"/>
      <c r="M24" s="17"/>
      <c r="N24" s="17"/>
      <c r="O24" s="17"/>
      <c r="P24" s="17"/>
      <c r="Q24" s="17"/>
      <c r="R24" s="17"/>
      <c r="S24" s="18"/>
      <c r="T24" s="131" t="str">
        <f>Table3[[#This Row],[Column12]]</f>
        <v>Auto:</v>
      </c>
      <c r="U24" s="22"/>
      <c r="V24" s="46" t="str">
        <f>IF(Table3[[#This Row],[TagOrderMethod]]="Ratio:","plants per 1 tag",IF(Table3[[#This Row],[TagOrderMethod]]="tags included","",IF(Table3[[#This Row],[TagOrderMethod]]="Qty:","tags",IF(Table3[[#This Row],[TagOrderMethod]]="Auto:",IF(U24&lt;&gt;"","tags","")))))</f>
        <v/>
      </c>
      <c r="W24" s="14">
        <v>50</v>
      </c>
      <c r="X24" s="14" t="str">
        <f>IF(ISNUMBER(SEARCH("tag",Table3[[#This Row],[Notes]])), "Yes", "No")</f>
        <v>No</v>
      </c>
      <c r="Y24" s="14" t="str">
        <f>IF(Table3[[#This Row],[Column11]]="yes","tags included","Auto:")</f>
        <v>Auto:</v>
      </c>
      <c r="Z2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Row],[TagOrderMethod]]="Auto:",IF(U24&gt;0,U24,IF(COUNTBLANK(L24:S24)=8,"",(IF(Table3[[#This Row],[Column11]]&lt;&gt;"no",Table3[[#This Row],[Size]]*(SUM(Table3[[#This Row],[Date 1]:[Date 8]])),"")))),""))),(Table3[[#This Row],[Bundle]])),"")</f>
        <v/>
      </c>
      <c r="AB24" s="86" t="str">
        <f t="shared" si="0"/>
        <v/>
      </c>
      <c r="AC24" s="68"/>
      <c r="AD24" s="37"/>
      <c r="AE24" s="38"/>
      <c r="AF24" s="39"/>
      <c r="AG24" s="111" t="s">
        <v>624</v>
      </c>
      <c r="AH24" s="111" t="s">
        <v>21</v>
      </c>
      <c r="AI24" s="111" t="s">
        <v>625</v>
      </c>
      <c r="AJ24" s="111" t="s">
        <v>626</v>
      </c>
      <c r="AK24" s="111" t="s">
        <v>21</v>
      </c>
      <c r="AL24" s="111" t="s">
        <v>21</v>
      </c>
      <c r="AM24" s="111" t="b">
        <f>IF(AND(Table3[[#This Row],[Column68]]=TRUE,COUNTBLANK(Table3[[#This Row],[Date 1]:[Date 8]])=8),TRUE,FALSE)</f>
        <v>0</v>
      </c>
      <c r="AN24" s="111" t="b">
        <f>COUNTIF(Table3[[#This Row],[512]:[51]],"yes")&gt;0</f>
        <v>0</v>
      </c>
      <c r="AO24" s="40" t="str">
        <f>IF(Table3[[#This Row],[512]]="yes",Table3[[#This Row],[Column1]],"")</f>
        <v/>
      </c>
      <c r="AP24" s="40" t="str">
        <f>IF(Table3[[#This Row],[250]]="yes",Table3[[#This Row],[Column1.5]],"")</f>
        <v/>
      </c>
      <c r="AQ24" s="40" t="str">
        <f>IF(Table3[[#This Row],[288]]="yes",Table3[[#This Row],[Column2]],"")</f>
        <v/>
      </c>
      <c r="AR24" s="40" t="str">
        <f>IF(Table3[[#This Row],[144]]="yes",Table3[[#This Row],[Column3]],"")</f>
        <v/>
      </c>
      <c r="AS24" s="40" t="str">
        <f>IF(Table3[[#This Row],[26]]="yes",Table3[[#This Row],[Column4]],"")</f>
        <v/>
      </c>
      <c r="AT24" s="40" t="str">
        <f>IF(Table3[[#This Row],[51]]="yes",Table3[[#This Row],[Column5]],"")</f>
        <v/>
      </c>
      <c r="AU24" s="25" t="str">
        <f>IF(COUNTBLANK(Table3[[#This Row],[Date 1]:[Date 8]])=7,IF(Table3[[#This Row],[Column9]]&lt;&gt;"",IF(SUM(L24:S24)&lt;&gt;0,Table3[[#This Row],[Column9]],""),""),(SUBSTITUTE(TRIM(SUBSTITUTE(AO24&amp;","&amp;AP24&amp;","&amp;AQ24&amp;","&amp;AR24&amp;","&amp;AS24&amp;","&amp;AT24&amp;",",","," "))," ",", ")))</f>
        <v/>
      </c>
      <c r="AV24" s="31" t="e">
        <f>IF(COUNTBLANK(L24:AC24)&lt;&gt;13,IF(Table3[[#This Row],[Comments]]="Please order in multiples of 20. Minimum order of 100.",IF(COUNTBLANK(Table3[[#This Row],[Date 1]:[Order]])=12,"",1),1),IF(OR(F24="yes",G24="yes",H24="yes",I24="yes",J24="yes",K24="yes",#REF!="yes"),1,""))</f>
        <v>#REF!</v>
      </c>
      <c r="AX24" s="33" t="s">
        <v>531</v>
      </c>
      <c r="AY24" s="35">
        <f t="shared" si="1"/>
        <v>45956</v>
      </c>
    </row>
    <row r="25" spans="1:51" ht="37" thickTop="1" thickBot="1" x14ac:dyDescent="0.4">
      <c r="A25" s="23" t="s">
        <v>128</v>
      </c>
      <c r="B25" s="125">
        <v>2035</v>
      </c>
      <c r="C25" s="13" t="s">
        <v>348</v>
      </c>
      <c r="D25" s="28" t="s">
        <v>753</v>
      </c>
      <c r="E25" s="27"/>
      <c r="F25" s="26" t="s">
        <v>21</v>
      </c>
      <c r="G25" s="26" t="s">
        <v>21</v>
      </c>
      <c r="H25" s="26" t="s">
        <v>21</v>
      </c>
      <c r="I25" s="26" t="s">
        <v>88</v>
      </c>
      <c r="J25" s="26" t="s">
        <v>88</v>
      </c>
      <c r="K25" s="26" t="s">
        <v>21</v>
      </c>
      <c r="L25" s="19"/>
      <c r="M25" s="17"/>
      <c r="N25" s="17"/>
      <c r="O25" s="17"/>
      <c r="P25" s="17"/>
      <c r="Q25" s="17"/>
      <c r="R25" s="17"/>
      <c r="S25" s="18"/>
      <c r="T25" s="131" t="str">
        <f>Table3[[#This Row],[Column12]]</f>
        <v>Auto:</v>
      </c>
      <c r="U25" s="22"/>
      <c r="V25" s="46" t="str">
        <f>IF(Table3[[#This Row],[TagOrderMethod]]="Ratio:","plants per 1 tag",IF(Table3[[#This Row],[TagOrderMethod]]="tags included","",IF(Table3[[#This Row],[TagOrderMethod]]="Qty:","tags",IF(Table3[[#This Row],[TagOrderMethod]]="Auto:",IF(U25&lt;&gt;"","tags","")))))</f>
        <v/>
      </c>
      <c r="W25" s="14">
        <v>50</v>
      </c>
      <c r="X25" s="14" t="str">
        <f>IF(ISNUMBER(SEARCH("tag",Table3[[#This Row],[Notes]])), "Yes", "No")</f>
        <v>No</v>
      </c>
      <c r="Y25" s="14" t="str">
        <f>IF(Table3[[#This Row],[Column11]]="yes","tags included","Auto:")</f>
        <v>Auto:</v>
      </c>
      <c r="Z2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Row],[TagOrderMethod]]="Auto:",IF(U25&gt;0,U25,IF(COUNTBLANK(L25:S25)=8,"",(IF(Table3[[#This Row],[Column11]]&lt;&gt;"no",Table3[[#This Row],[Size]]*(SUM(Table3[[#This Row],[Date 1]:[Date 8]])),"")))),""))),(Table3[[#This Row],[Bundle]])),"")</f>
        <v/>
      </c>
      <c r="AB25" s="86" t="str">
        <f t="shared" si="0"/>
        <v/>
      </c>
      <c r="AC25" s="68"/>
      <c r="AD25" s="37"/>
      <c r="AE25" s="38"/>
      <c r="AF25" s="39"/>
      <c r="AG25" s="111" t="s">
        <v>21</v>
      </c>
      <c r="AH25" s="111" t="s">
        <v>21</v>
      </c>
      <c r="AI25" s="111" t="s">
        <v>21</v>
      </c>
      <c r="AJ25" s="111" t="s">
        <v>627</v>
      </c>
      <c r="AK25" s="111" t="s">
        <v>822</v>
      </c>
      <c r="AL25" s="111" t="s">
        <v>21</v>
      </c>
      <c r="AM25" s="111" t="b">
        <f>IF(AND(Table3[[#This Row],[Column68]]=TRUE,COUNTBLANK(Table3[[#This Row],[Date 1]:[Date 8]])=8),TRUE,FALSE)</f>
        <v>0</v>
      </c>
      <c r="AN25" s="111" t="b">
        <f>COUNTIF(Table3[[#This Row],[512]:[51]],"yes")&gt;0</f>
        <v>0</v>
      </c>
      <c r="AO25" s="40" t="str">
        <f>IF(Table3[[#This Row],[512]]="yes",Table3[[#This Row],[Column1]],"")</f>
        <v/>
      </c>
      <c r="AP25" s="40" t="str">
        <f>IF(Table3[[#This Row],[250]]="yes",Table3[[#This Row],[Column1.5]],"")</f>
        <v/>
      </c>
      <c r="AQ25" s="40" t="str">
        <f>IF(Table3[[#This Row],[288]]="yes",Table3[[#This Row],[Column2]],"")</f>
        <v/>
      </c>
      <c r="AR25" s="40" t="str">
        <f>IF(Table3[[#This Row],[144]]="yes",Table3[[#This Row],[Column3]],"")</f>
        <v/>
      </c>
      <c r="AS25" s="40" t="str">
        <f>IF(Table3[[#This Row],[26]]="yes",Table3[[#This Row],[Column4]],"")</f>
        <v/>
      </c>
      <c r="AT25" s="40" t="str">
        <f>IF(Table3[[#This Row],[51]]="yes",Table3[[#This Row],[Column5]],"")</f>
        <v/>
      </c>
      <c r="AU25" s="25" t="str">
        <f>IF(COUNTBLANK(Table3[[#This Row],[Date 1]:[Date 8]])=7,IF(Table3[[#This Row],[Column9]]&lt;&gt;"",IF(SUM(L25:S25)&lt;&gt;0,Table3[[#This Row],[Column9]],""),""),(SUBSTITUTE(TRIM(SUBSTITUTE(AO25&amp;","&amp;AP25&amp;","&amp;AQ25&amp;","&amp;AR25&amp;","&amp;AS25&amp;","&amp;AT25&amp;",",","," "))," ",", ")))</f>
        <v/>
      </c>
      <c r="AV25" s="31" t="e">
        <f>IF(COUNTBLANK(L25:AC25)&lt;&gt;13,IF(Table3[[#This Row],[Comments]]="Please order in multiples of 20. Minimum order of 100.",IF(COUNTBLANK(Table3[[#This Row],[Date 1]:[Order]])=12,"",1),1),IF(OR(F25="yes",G25="yes",H25="yes",I25="yes",J25="yes",K25="yes",#REF!="yes"),1,""))</f>
        <v>#REF!</v>
      </c>
      <c r="AX25" s="32" t="s">
        <v>135</v>
      </c>
      <c r="AY25" s="36" t="s">
        <v>134</v>
      </c>
    </row>
    <row r="26" spans="1:51" ht="36" thickBot="1" x14ac:dyDescent="0.4">
      <c r="A26" s="23" t="s">
        <v>128</v>
      </c>
      <c r="B26" s="125">
        <v>2100</v>
      </c>
      <c r="C26" s="13" t="s">
        <v>348</v>
      </c>
      <c r="D26" s="28" t="s">
        <v>754</v>
      </c>
      <c r="E26" s="27"/>
      <c r="F26" s="26" t="s">
        <v>88</v>
      </c>
      <c r="G26" s="26" t="s">
        <v>21</v>
      </c>
      <c r="H26" s="26" t="s">
        <v>88</v>
      </c>
      <c r="I26" s="26" t="s">
        <v>88</v>
      </c>
      <c r="J26" s="26" t="s">
        <v>21</v>
      </c>
      <c r="K26" s="26" t="s">
        <v>21</v>
      </c>
      <c r="L26" s="19"/>
      <c r="M26" s="17"/>
      <c r="N26" s="17"/>
      <c r="O26" s="17"/>
      <c r="P26" s="17"/>
      <c r="Q26" s="17"/>
      <c r="R26" s="17"/>
      <c r="S26" s="18"/>
      <c r="T26" s="131" t="str">
        <f>Table3[[#This Row],[Column12]]</f>
        <v>Auto:</v>
      </c>
      <c r="U26" s="22"/>
      <c r="V26" s="46" t="str">
        <f>IF(Table3[[#This Row],[TagOrderMethod]]="Ratio:","plants per 1 tag",IF(Table3[[#This Row],[TagOrderMethod]]="tags included","",IF(Table3[[#This Row],[TagOrderMethod]]="Qty:","tags",IF(Table3[[#This Row],[TagOrderMethod]]="Auto:",IF(U26&lt;&gt;"","tags","")))))</f>
        <v/>
      </c>
      <c r="W26" s="14">
        <v>50</v>
      </c>
      <c r="X26" s="14" t="str">
        <f>IF(ISNUMBER(SEARCH("tag",Table3[[#This Row],[Notes]])), "Yes", "No")</f>
        <v>No</v>
      </c>
      <c r="Y26" s="14" t="str">
        <f>IF(Table3[[#This Row],[Column11]]="yes","tags included","Auto:")</f>
        <v>Auto:</v>
      </c>
      <c r="Z2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Row],[TagOrderMethod]]="Auto:",IF(U26&gt;0,U26,IF(COUNTBLANK(L26:S26)=8,"",(IF(Table3[[#This Row],[Column11]]&lt;&gt;"no",Table3[[#This Row],[Size]]*(SUM(Table3[[#This Row],[Date 1]:[Date 8]])),"")))),""))),(Table3[[#This Row],[Bundle]])),"")</f>
        <v/>
      </c>
      <c r="AB26" s="86" t="str">
        <f t="shared" si="0"/>
        <v/>
      </c>
      <c r="AC26" s="68"/>
      <c r="AD26" s="37"/>
      <c r="AE26" s="38"/>
      <c r="AF26" s="39"/>
      <c r="AG26" s="111" t="s">
        <v>823</v>
      </c>
      <c r="AH26" s="111" t="s">
        <v>21</v>
      </c>
      <c r="AI26" s="111" t="s">
        <v>824</v>
      </c>
      <c r="AJ26" s="111" t="s">
        <v>825</v>
      </c>
      <c r="AK26" s="111" t="s">
        <v>21</v>
      </c>
      <c r="AL26" s="111" t="s">
        <v>21</v>
      </c>
      <c r="AM26" s="111" t="b">
        <f>IF(AND(Table3[[#This Row],[Column68]]=TRUE,COUNTBLANK(Table3[[#This Row],[Date 1]:[Date 8]])=8),TRUE,FALSE)</f>
        <v>0</v>
      </c>
      <c r="AN26" s="111" t="b">
        <f>COUNTIF(Table3[[#This Row],[512]:[51]],"yes")&gt;0</f>
        <v>0</v>
      </c>
      <c r="AO26" s="40" t="str">
        <f>IF(Table3[[#This Row],[512]]="yes",Table3[[#This Row],[Column1]],"")</f>
        <v/>
      </c>
      <c r="AP26" s="40" t="str">
        <f>IF(Table3[[#This Row],[250]]="yes",Table3[[#This Row],[Column1.5]],"")</f>
        <v/>
      </c>
      <c r="AQ26" s="40" t="str">
        <f>IF(Table3[[#This Row],[288]]="yes",Table3[[#This Row],[Column2]],"")</f>
        <v/>
      </c>
      <c r="AR26" s="40" t="str">
        <f>IF(Table3[[#This Row],[144]]="yes",Table3[[#This Row],[Column3]],"")</f>
        <v/>
      </c>
      <c r="AS26" s="40" t="str">
        <f>IF(Table3[[#This Row],[26]]="yes",Table3[[#This Row],[Column4]],"")</f>
        <v/>
      </c>
      <c r="AT26" s="40" t="str">
        <f>IF(Table3[[#This Row],[51]]="yes",Table3[[#This Row],[Column5]],"")</f>
        <v/>
      </c>
      <c r="AU26" s="25" t="str">
        <f>IF(COUNTBLANK(Table3[[#This Row],[Date 1]:[Date 8]])=7,IF(Table3[[#This Row],[Column9]]&lt;&gt;"",IF(SUM(L26:S26)&lt;&gt;0,Table3[[#This Row],[Column9]],""),""),(SUBSTITUTE(TRIM(SUBSTITUTE(AO26&amp;","&amp;AP26&amp;","&amp;AQ26&amp;","&amp;AR26&amp;","&amp;AS26&amp;","&amp;AT26&amp;",",","," "))," ",", ")))</f>
        <v/>
      </c>
      <c r="AV26" s="31" t="e">
        <f>IF(COUNTBLANK(L26:AC26)&lt;&gt;13,IF(Table3[[#This Row],[Comments]]="Please order in multiples of 20. Minimum order of 100.",IF(COUNTBLANK(Table3[[#This Row],[Date 1]:[Order]])=12,"",1),1),IF(OR(F26="yes",G26="yes",H26="yes",I26="yes",J26="yes",K26="yes",#REF!="yes"),1,""))</f>
        <v>#REF!</v>
      </c>
      <c r="AX26" s="133"/>
      <c r="AY26" s="134"/>
    </row>
    <row r="27" spans="1:51" ht="36" thickBot="1" x14ac:dyDescent="0.4">
      <c r="A27" s="23" t="s">
        <v>128</v>
      </c>
      <c r="B27" s="125">
        <v>2105</v>
      </c>
      <c r="C27" s="13" t="s">
        <v>348</v>
      </c>
      <c r="D27" s="28" t="s">
        <v>540</v>
      </c>
      <c r="E27" s="27"/>
      <c r="F27" s="26" t="s">
        <v>88</v>
      </c>
      <c r="G27" s="26" t="s">
        <v>21</v>
      </c>
      <c r="H27" s="26" t="s">
        <v>88</v>
      </c>
      <c r="I27" s="26" t="s">
        <v>88</v>
      </c>
      <c r="J27" s="26" t="s">
        <v>21</v>
      </c>
      <c r="K27" s="26" t="s">
        <v>21</v>
      </c>
      <c r="L27" s="19"/>
      <c r="M27" s="17"/>
      <c r="N27" s="17"/>
      <c r="O27" s="17"/>
      <c r="P27" s="17"/>
      <c r="Q27" s="17"/>
      <c r="R27" s="17"/>
      <c r="S27" s="18"/>
      <c r="T27" s="131" t="str">
        <f>Table3[[#This Row],[Column12]]</f>
        <v>Auto:</v>
      </c>
      <c r="U27" s="22"/>
      <c r="V27" s="46" t="str">
        <f>IF(Table3[[#This Row],[TagOrderMethod]]="Ratio:","plants per 1 tag",IF(Table3[[#This Row],[TagOrderMethod]]="tags included","",IF(Table3[[#This Row],[TagOrderMethod]]="Qty:","tags",IF(Table3[[#This Row],[TagOrderMethod]]="Auto:",IF(U27&lt;&gt;"","tags","")))))</f>
        <v/>
      </c>
      <c r="W27" s="14">
        <v>50</v>
      </c>
      <c r="X27" s="14" t="str">
        <f>IF(ISNUMBER(SEARCH("tag",Table3[[#This Row],[Notes]])), "Yes", "No")</f>
        <v>No</v>
      </c>
      <c r="Y27" s="14" t="str">
        <f>IF(Table3[[#This Row],[Column11]]="yes","tags included","Auto:")</f>
        <v>Auto:</v>
      </c>
      <c r="Z2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Row],[TagOrderMethod]]="Auto:",IF(U27&gt;0,U27,IF(COUNTBLANK(L27:S27)=8,"",(IF(Table3[[#This Row],[Column11]]&lt;&gt;"no",Table3[[#This Row],[Size]]*(SUM(Table3[[#This Row],[Date 1]:[Date 8]])),"")))),""))),(Table3[[#This Row],[Bundle]])),"")</f>
        <v/>
      </c>
      <c r="AB27" s="86" t="str">
        <f t="shared" si="0"/>
        <v/>
      </c>
      <c r="AC27" s="68"/>
      <c r="AD27" s="37"/>
      <c r="AE27" s="38"/>
      <c r="AF27" s="39"/>
      <c r="AG27" s="111" t="s">
        <v>826</v>
      </c>
      <c r="AH27" s="111" t="s">
        <v>21</v>
      </c>
      <c r="AI27" s="111" t="s">
        <v>827</v>
      </c>
      <c r="AJ27" s="111" t="s">
        <v>828</v>
      </c>
      <c r="AK27" s="111" t="s">
        <v>21</v>
      </c>
      <c r="AL27" s="111" t="s">
        <v>21</v>
      </c>
      <c r="AM27" s="111" t="b">
        <f>IF(AND(Table3[[#This Row],[Column68]]=TRUE,COUNTBLANK(Table3[[#This Row],[Date 1]:[Date 8]])=8),TRUE,FALSE)</f>
        <v>0</v>
      </c>
      <c r="AN27" s="111" t="b">
        <f>COUNTIF(Table3[[#This Row],[512]:[51]],"yes")&gt;0</f>
        <v>0</v>
      </c>
      <c r="AO27" s="40" t="str">
        <f>IF(Table3[[#This Row],[512]]="yes",Table3[[#This Row],[Column1]],"")</f>
        <v/>
      </c>
      <c r="AP27" s="40" t="str">
        <f>IF(Table3[[#This Row],[250]]="yes",Table3[[#This Row],[Column1.5]],"")</f>
        <v/>
      </c>
      <c r="AQ27" s="40" t="str">
        <f>IF(Table3[[#This Row],[288]]="yes",Table3[[#This Row],[Column2]],"")</f>
        <v/>
      </c>
      <c r="AR27" s="40" t="str">
        <f>IF(Table3[[#This Row],[144]]="yes",Table3[[#This Row],[Column3]],"")</f>
        <v/>
      </c>
      <c r="AS27" s="40" t="str">
        <f>IF(Table3[[#This Row],[26]]="yes",Table3[[#This Row],[Column4]],"")</f>
        <v/>
      </c>
      <c r="AT27" s="40" t="str">
        <f>IF(Table3[[#This Row],[51]]="yes",Table3[[#This Row],[Column5]],"")</f>
        <v/>
      </c>
      <c r="AU27" s="25" t="str">
        <f>IF(COUNTBLANK(Table3[[#This Row],[Date 1]:[Date 8]])=7,IF(Table3[[#This Row],[Column9]]&lt;&gt;"",IF(SUM(L27:S27)&lt;&gt;0,Table3[[#This Row],[Column9]],""),""),(SUBSTITUTE(TRIM(SUBSTITUTE(AO27&amp;","&amp;AP27&amp;","&amp;AQ27&amp;","&amp;AR27&amp;","&amp;AS27&amp;","&amp;AT27&amp;",",","," "))," ",", ")))</f>
        <v/>
      </c>
      <c r="AV27" s="31" t="e">
        <f>IF(COUNTBLANK(L27:AC27)&lt;&gt;13,IF(Table3[[#This Row],[Comments]]="Please order in multiples of 20. Minimum order of 100.",IF(COUNTBLANK(Table3[[#This Row],[Date 1]:[Order]])=12,"",1),1),IF(OR(F27="yes",G27="yes",H27="yes",I27="yes",J27="yes",K27="yes",#REF!="yes"),1,""))</f>
        <v>#REF!</v>
      </c>
      <c r="AX27" s="133"/>
      <c r="AY27" s="134"/>
    </row>
    <row r="28" spans="1:51" ht="36" thickBot="1" x14ac:dyDescent="0.4">
      <c r="A28" s="23" t="s">
        <v>128</v>
      </c>
      <c r="B28" s="125">
        <v>2110</v>
      </c>
      <c r="C28" s="13" t="s">
        <v>348</v>
      </c>
      <c r="D28" s="28" t="s">
        <v>351</v>
      </c>
      <c r="E28" s="27"/>
      <c r="F28" s="26" t="s">
        <v>88</v>
      </c>
      <c r="G28" s="26" t="s">
        <v>21</v>
      </c>
      <c r="H28" s="26" t="s">
        <v>88</v>
      </c>
      <c r="I28" s="26" t="s">
        <v>88</v>
      </c>
      <c r="J28" s="26" t="s">
        <v>21</v>
      </c>
      <c r="K28" s="26" t="s">
        <v>21</v>
      </c>
      <c r="L28" s="19"/>
      <c r="M28" s="17"/>
      <c r="N28" s="17"/>
      <c r="O28" s="17"/>
      <c r="P28" s="17"/>
      <c r="Q28" s="17"/>
      <c r="R28" s="17"/>
      <c r="S28" s="18"/>
      <c r="T28" s="131" t="str">
        <f>Table3[[#This Row],[Column12]]</f>
        <v>Auto:</v>
      </c>
      <c r="U28" s="22"/>
      <c r="V28" s="46" t="str">
        <f>IF(Table3[[#This Row],[TagOrderMethod]]="Ratio:","plants per 1 tag",IF(Table3[[#This Row],[TagOrderMethod]]="tags included","",IF(Table3[[#This Row],[TagOrderMethod]]="Qty:","tags",IF(Table3[[#This Row],[TagOrderMethod]]="Auto:",IF(U28&lt;&gt;"","tags","")))))</f>
        <v/>
      </c>
      <c r="W28" s="14">
        <v>50</v>
      </c>
      <c r="X28" s="14" t="str">
        <f>IF(ISNUMBER(SEARCH("tag",Table3[[#This Row],[Notes]])), "Yes", "No")</f>
        <v>No</v>
      </c>
      <c r="Y28" s="14" t="str">
        <f>IF(Table3[[#This Row],[Column11]]="yes","tags included","Auto:")</f>
        <v>Auto:</v>
      </c>
      <c r="Z2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Row],[TagOrderMethod]]="Auto:",IF(U28&gt;0,U28,IF(COUNTBLANK(L28:S28)=8,"",(IF(Table3[[#This Row],[Column11]]&lt;&gt;"no",Table3[[#This Row],[Size]]*(SUM(Table3[[#This Row],[Date 1]:[Date 8]])),"")))),""))),(Table3[[#This Row],[Bundle]])),"")</f>
        <v/>
      </c>
      <c r="AB28" s="86" t="str">
        <f t="shared" si="0"/>
        <v/>
      </c>
      <c r="AC28" s="68"/>
      <c r="AD28" s="37"/>
      <c r="AE28" s="38"/>
      <c r="AF28" s="39"/>
      <c r="AG28" s="111" t="s">
        <v>829</v>
      </c>
      <c r="AH28" s="111" t="s">
        <v>21</v>
      </c>
      <c r="AI28" s="111" t="s">
        <v>830</v>
      </c>
      <c r="AJ28" s="111" t="s">
        <v>831</v>
      </c>
      <c r="AK28" s="111" t="s">
        <v>21</v>
      </c>
      <c r="AL28" s="111" t="s">
        <v>21</v>
      </c>
      <c r="AM28" s="111" t="b">
        <f>IF(AND(Table3[[#This Row],[Column68]]=TRUE,COUNTBLANK(Table3[[#This Row],[Date 1]:[Date 8]])=8),TRUE,FALSE)</f>
        <v>0</v>
      </c>
      <c r="AN28" s="111" t="b">
        <f>COUNTIF(Table3[[#This Row],[512]:[51]],"yes")&gt;0</f>
        <v>0</v>
      </c>
      <c r="AO28" s="40" t="str">
        <f>IF(Table3[[#This Row],[512]]="yes",Table3[[#This Row],[Column1]],"")</f>
        <v/>
      </c>
      <c r="AP28" s="40" t="str">
        <f>IF(Table3[[#This Row],[250]]="yes",Table3[[#This Row],[Column1.5]],"")</f>
        <v/>
      </c>
      <c r="AQ28" s="40" t="str">
        <f>IF(Table3[[#This Row],[288]]="yes",Table3[[#This Row],[Column2]],"")</f>
        <v/>
      </c>
      <c r="AR28" s="40" t="str">
        <f>IF(Table3[[#This Row],[144]]="yes",Table3[[#This Row],[Column3]],"")</f>
        <v/>
      </c>
      <c r="AS28" s="40" t="str">
        <f>IF(Table3[[#This Row],[26]]="yes",Table3[[#This Row],[Column4]],"")</f>
        <v/>
      </c>
      <c r="AT28" s="40" t="str">
        <f>IF(Table3[[#This Row],[51]]="yes",Table3[[#This Row],[Column5]],"")</f>
        <v/>
      </c>
      <c r="AU28" s="25" t="str">
        <f>IF(COUNTBLANK(Table3[[#This Row],[Date 1]:[Date 8]])=7,IF(Table3[[#This Row],[Column9]]&lt;&gt;"",IF(SUM(L28:S28)&lt;&gt;0,Table3[[#This Row],[Column9]],""),""),(SUBSTITUTE(TRIM(SUBSTITUTE(AO28&amp;","&amp;AP28&amp;","&amp;AQ28&amp;","&amp;AR28&amp;","&amp;AS28&amp;","&amp;AT28&amp;",",","," "))," ",", ")))</f>
        <v/>
      </c>
      <c r="AV28" s="31" t="e">
        <f>IF(COUNTBLANK(L28:AC28)&lt;&gt;13,IF(Table3[[#This Row],[Comments]]="Please order in multiples of 20. Minimum order of 100.",IF(COUNTBLANK(Table3[[#This Row],[Date 1]:[Order]])=12,"",1),1),IF(OR(F28="yes",G28="yes",H28="yes",I28="yes",J28="yes",K28="yes",#REF!="yes"),1,""))</f>
        <v>#REF!</v>
      </c>
      <c r="AX28" s="133"/>
      <c r="AY28" s="134"/>
    </row>
    <row r="29" spans="1:51" ht="36" thickBot="1" x14ac:dyDescent="0.4">
      <c r="A29" s="23" t="s">
        <v>128</v>
      </c>
      <c r="B29" s="125">
        <v>2115</v>
      </c>
      <c r="C29" s="13" t="s">
        <v>348</v>
      </c>
      <c r="D29" s="28" t="s">
        <v>541</v>
      </c>
      <c r="E29" s="27"/>
      <c r="F29" s="26" t="s">
        <v>88</v>
      </c>
      <c r="G29" s="26" t="s">
        <v>21</v>
      </c>
      <c r="H29" s="26" t="s">
        <v>88</v>
      </c>
      <c r="I29" s="26" t="s">
        <v>88</v>
      </c>
      <c r="J29" s="26" t="s">
        <v>21</v>
      </c>
      <c r="K29" s="26" t="s">
        <v>21</v>
      </c>
      <c r="L29" s="19"/>
      <c r="M29" s="17"/>
      <c r="N29" s="17"/>
      <c r="O29" s="17"/>
      <c r="P29" s="17"/>
      <c r="Q29" s="17"/>
      <c r="R29" s="17"/>
      <c r="S29" s="18"/>
      <c r="T29" s="131" t="str">
        <f>Table3[[#This Row],[Column12]]</f>
        <v>Auto:</v>
      </c>
      <c r="U29" s="22"/>
      <c r="V29" s="46" t="str">
        <f>IF(Table3[[#This Row],[TagOrderMethod]]="Ratio:","plants per 1 tag",IF(Table3[[#This Row],[TagOrderMethod]]="tags included","",IF(Table3[[#This Row],[TagOrderMethod]]="Qty:","tags",IF(Table3[[#This Row],[TagOrderMethod]]="Auto:",IF(U29&lt;&gt;"","tags","")))))</f>
        <v/>
      </c>
      <c r="W29" s="14">
        <v>50</v>
      </c>
      <c r="X29" s="14" t="str">
        <f>IF(ISNUMBER(SEARCH("tag",Table3[[#This Row],[Notes]])), "Yes", "No")</f>
        <v>No</v>
      </c>
      <c r="Y29" s="14" t="str">
        <f>IF(Table3[[#This Row],[Column11]]="yes","tags included","Auto:")</f>
        <v>Auto:</v>
      </c>
      <c r="Z2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Row],[TagOrderMethod]]="Auto:",IF(U29&gt;0,U29,IF(COUNTBLANK(L29:S29)=8,"",(IF(Table3[[#This Row],[Column11]]&lt;&gt;"no",Table3[[#This Row],[Size]]*(SUM(Table3[[#This Row],[Date 1]:[Date 8]])),"")))),""))),(Table3[[#This Row],[Bundle]])),"")</f>
        <v/>
      </c>
      <c r="AB29" s="86" t="str">
        <f t="shared" si="0"/>
        <v/>
      </c>
      <c r="AC29" s="68"/>
      <c r="AD29" s="37"/>
      <c r="AE29" s="38"/>
      <c r="AF29" s="39"/>
      <c r="AG29" s="111" t="s">
        <v>832</v>
      </c>
      <c r="AH29" s="111" t="s">
        <v>21</v>
      </c>
      <c r="AI29" s="111" t="s">
        <v>833</v>
      </c>
      <c r="AJ29" s="111" t="s">
        <v>834</v>
      </c>
      <c r="AK29" s="111" t="s">
        <v>21</v>
      </c>
      <c r="AL29" s="111" t="s">
        <v>21</v>
      </c>
      <c r="AM29" s="111" t="b">
        <f>IF(AND(Table3[[#This Row],[Column68]]=TRUE,COUNTBLANK(Table3[[#This Row],[Date 1]:[Date 8]])=8),TRUE,FALSE)</f>
        <v>0</v>
      </c>
      <c r="AN29" s="111" t="b">
        <f>COUNTIF(Table3[[#This Row],[512]:[51]],"yes")&gt;0</f>
        <v>0</v>
      </c>
      <c r="AO29" s="40" t="str">
        <f>IF(Table3[[#This Row],[512]]="yes",Table3[[#This Row],[Column1]],"")</f>
        <v/>
      </c>
      <c r="AP29" s="40" t="str">
        <f>IF(Table3[[#This Row],[250]]="yes",Table3[[#This Row],[Column1.5]],"")</f>
        <v/>
      </c>
      <c r="AQ29" s="40" t="str">
        <f>IF(Table3[[#This Row],[288]]="yes",Table3[[#This Row],[Column2]],"")</f>
        <v/>
      </c>
      <c r="AR29" s="40" t="str">
        <f>IF(Table3[[#This Row],[144]]="yes",Table3[[#This Row],[Column3]],"")</f>
        <v/>
      </c>
      <c r="AS29" s="40" t="str">
        <f>IF(Table3[[#This Row],[26]]="yes",Table3[[#This Row],[Column4]],"")</f>
        <v/>
      </c>
      <c r="AT29" s="40" t="str">
        <f>IF(Table3[[#This Row],[51]]="yes",Table3[[#This Row],[Column5]],"")</f>
        <v/>
      </c>
      <c r="AU29" s="25" t="str">
        <f>IF(COUNTBLANK(Table3[[#This Row],[Date 1]:[Date 8]])=7,IF(Table3[[#This Row],[Column9]]&lt;&gt;"",IF(SUM(L29:S29)&lt;&gt;0,Table3[[#This Row],[Column9]],""),""),(SUBSTITUTE(TRIM(SUBSTITUTE(AO29&amp;","&amp;AP29&amp;","&amp;AQ29&amp;","&amp;AR29&amp;","&amp;AS29&amp;","&amp;AT29&amp;",",","," "))," ",", ")))</f>
        <v/>
      </c>
      <c r="AV29" s="31" t="e">
        <f>IF(COUNTBLANK(L29:AC29)&lt;&gt;13,IF(Table3[[#This Row],[Comments]]="Please order in multiples of 20. Minimum order of 100.",IF(COUNTBLANK(Table3[[#This Row],[Date 1]:[Order]])=12,"",1),1),IF(OR(F29="yes",G29="yes",H29="yes",I29="yes",J29="yes",K29="yes",#REF!="yes"),1,""))</f>
        <v>#REF!</v>
      </c>
      <c r="AX29" s="133"/>
      <c r="AY29" s="134"/>
    </row>
    <row r="30" spans="1:51" ht="36" thickBot="1" x14ac:dyDescent="0.4">
      <c r="A30" s="23" t="s">
        <v>128</v>
      </c>
      <c r="B30" s="125">
        <v>2120</v>
      </c>
      <c r="C30" s="13" t="s">
        <v>348</v>
      </c>
      <c r="D30" s="28" t="s">
        <v>352</v>
      </c>
      <c r="E30" s="27"/>
      <c r="F30" s="26" t="s">
        <v>88</v>
      </c>
      <c r="G30" s="26" t="s">
        <v>21</v>
      </c>
      <c r="H30" s="26" t="s">
        <v>88</v>
      </c>
      <c r="I30" s="26" t="s">
        <v>88</v>
      </c>
      <c r="J30" s="26" t="s">
        <v>21</v>
      </c>
      <c r="K30" s="26" t="s">
        <v>21</v>
      </c>
      <c r="L30" s="19"/>
      <c r="M30" s="17"/>
      <c r="N30" s="17"/>
      <c r="O30" s="17"/>
      <c r="P30" s="17"/>
      <c r="Q30" s="17"/>
      <c r="R30" s="17"/>
      <c r="S30" s="18"/>
      <c r="T30" s="131" t="str">
        <f>Table3[[#This Row],[Column12]]</f>
        <v>Auto:</v>
      </c>
      <c r="U30" s="22"/>
      <c r="V30" s="46" t="str">
        <f>IF(Table3[[#This Row],[TagOrderMethod]]="Ratio:","plants per 1 tag",IF(Table3[[#This Row],[TagOrderMethod]]="tags included","",IF(Table3[[#This Row],[TagOrderMethod]]="Qty:","tags",IF(Table3[[#This Row],[TagOrderMethod]]="Auto:",IF(U30&lt;&gt;"","tags","")))))</f>
        <v/>
      </c>
      <c r="W30" s="14">
        <v>50</v>
      </c>
      <c r="X30" s="14" t="str">
        <f>IF(ISNUMBER(SEARCH("tag",Table3[[#This Row],[Notes]])), "Yes", "No")</f>
        <v>No</v>
      </c>
      <c r="Y30" s="14" t="str">
        <f>IF(Table3[[#This Row],[Column11]]="yes","tags included","Auto:")</f>
        <v>Auto:</v>
      </c>
      <c r="Z3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Row],[TagOrderMethod]]="Auto:",IF(U30&gt;0,U30,IF(COUNTBLANK(L30:S30)=8,"",(IF(Table3[[#This Row],[Column11]]&lt;&gt;"no",Table3[[#This Row],[Size]]*(SUM(Table3[[#This Row],[Date 1]:[Date 8]])),"")))),""))),(Table3[[#This Row],[Bundle]])),"")</f>
        <v/>
      </c>
      <c r="AB30" s="86" t="str">
        <f t="shared" si="0"/>
        <v/>
      </c>
      <c r="AC30" s="68"/>
      <c r="AD30" s="37"/>
      <c r="AE30" s="38"/>
      <c r="AF30" s="39"/>
      <c r="AG30" s="111" t="s">
        <v>835</v>
      </c>
      <c r="AH30" s="111" t="s">
        <v>21</v>
      </c>
      <c r="AI30" s="111" t="s">
        <v>836</v>
      </c>
      <c r="AJ30" s="111" t="s">
        <v>837</v>
      </c>
      <c r="AK30" s="111" t="s">
        <v>21</v>
      </c>
      <c r="AL30" s="111" t="s">
        <v>21</v>
      </c>
      <c r="AM30" s="111" t="b">
        <f>IF(AND(Table3[[#This Row],[Column68]]=TRUE,COUNTBLANK(Table3[[#This Row],[Date 1]:[Date 8]])=8),TRUE,FALSE)</f>
        <v>0</v>
      </c>
      <c r="AN30" s="111" t="b">
        <f>COUNTIF(Table3[[#This Row],[512]:[51]],"yes")&gt;0</f>
        <v>0</v>
      </c>
      <c r="AO30" s="40" t="str">
        <f>IF(Table3[[#This Row],[512]]="yes",Table3[[#This Row],[Column1]],"")</f>
        <v/>
      </c>
      <c r="AP30" s="40" t="str">
        <f>IF(Table3[[#This Row],[250]]="yes",Table3[[#This Row],[Column1.5]],"")</f>
        <v/>
      </c>
      <c r="AQ30" s="40" t="str">
        <f>IF(Table3[[#This Row],[288]]="yes",Table3[[#This Row],[Column2]],"")</f>
        <v/>
      </c>
      <c r="AR30" s="40" t="str">
        <f>IF(Table3[[#This Row],[144]]="yes",Table3[[#This Row],[Column3]],"")</f>
        <v/>
      </c>
      <c r="AS30" s="40" t="str">
        <f>IF(Table3[[#This Row],[26]]="yes",Table3[[#This Row],[Column4]],"")</f>
        <v/>
      </c>
      <c r="AT30" s="40" t="str">
        <f>IF(Table3[[#This Row],[51]]="yes",Table3[[#This Row],[Column5]],"")</f>
        <v/>
      </c>
      <c r="AU30" s="25" t="str">
        <f>IF(COUNTBLANK(Table3[[#This Row],[Date 1]:[Date 8]])=7,IF(Table3[[#This Row],[Column9]]&lt;&gt;"",IF(SUM(L30:S30)&lt;&gt;0,Table3[[#This Row],[Column9]],""),""),(SUBSTITUTE(TRIM(SUBSTITUTE(AO30&amp;","&amp;AP30&amp;","&amp;AQ30&amp;","&amp;AR30&amp;","&amp;AS30&amp;","&amp;AT30&amp;",",","," "))," ",", ")))</f>
        <v/>
      </c>
      <c r="AV30" s="31" t="e">
        <f>IF(COUNTBLANK(L30:AC30)&lt;&gt;13,IF(Table3[[#This Row],[Comments]]="Please order in multiples of 20. Minimum order of 100.",IF(COUNTBLANK(Table3[[#This Row],[Date 1]:[Order]])=12,"",1),1),IF(OR(F30="yes",G30="yes",H30="yes",I30="yes",J30="yes",K30="yes",#REF!="yes"),1,""))</f>
        <v>#REF!</v>
      </c>
      <c r="AX30" s="133"/>
      <c r="AY30" s="134"/>
    </row>
    <row r="31" spans="1:51" ht="36" thickBot="1" x14ac:dyDescent="0.4">
      <c r="A31" s="23" t="s">
        <v>128</v>
      </c>
      <c r="B31" s="125">
        <v>2125</v>
      </c>
      <c r="C31" s="13" t="s">
        <v>348</v>
      </c>
      <c r="D31" s="28" t="s">
        <v>353</v>
      </c>
      <c r="E31" s="27"/>
      <c r="F31" s="26" t="s">
        <v>88</v>
      </c>
      <c r="G31" s="26" t="s">
        <v>21</v>
      </c>
      <c r="H31" s="26" t="s">
        <v>88</v>
      </c>
      <c r="I31" s="26" t="s">
        <v>88</v>
      </c>
      <c r="J31" s="26" t="s">
        <v>21</v>
      </c>
      <c r="K31" s="26" t="s">
        <v>21</v>
      </c>
      <c r="L31" s="19"/>
      <c r="M31" s="17"/>
      <c r="N31" s="17"/>
      <c r="O31" s="17"/>
      <c r="P31" s="17"/>
      <c r="Q31" s="17"/>
      <c r="R31" s="17"/>
      <c r="S31" s="18"/>
      <c r="T31" s="131" t="str">
        <f>Table3[[#This Row],[Column12]]</f>
        <v>Auto:</v>
      </c>
      <c r="U31" s="22"/>
      <c r="V31" s="46" t="str">
        <f>IF(Table3[[#This Row],[TagOrderMethod]]="Ratio:","plants per 1 tag",IF(Table3[[#This Row],[TagOrderMethod]]="tags included","",IF(Table3[[#This Row],[TagOrderMethod]]="Qty:","tags",IF(Table3[[#This Row],[TagOrderMethod]]="Auto:",IF(U31&lt;&gt;"","tags","")))))</f>
        <v/>
      </c>
      <c r="W31" s="14">
        <v>50</v>
      </c>
      <c r="X31" s="14" t="str">
        <f>IF(ISNUMBER(SEARCH("tag",Table3[[#This Row],[Notes]])), "Yes", "No")</f>
        <v>No</v>
      </c>
      <c r="Y31" s="14" t="str">
        <f>IF(Table3[[#This Row],[Column11]]="yes","tags included","Auto:")</f>
        <v>Auto:</v>
      </c>
      <c r="Z3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Row],[TagOrderMethod]]="Auto:",IF(U31&gt;0,U31,IF(COUNTBLANK(L31:S31)=8,"",(IF(Table3[[#This Row],[Column11]]&lt;&gt;"no",Table3[[#This Row],[Size]]*(SUM(Table3[[#This Row],[Date 1]:[Date 8]])),"")))),""))),(Table3[[#This Row],[Bundle]])),"")</f>
        <v/>
      </c>
      <c r="AB31" s="86" t="str">
        <f t="shared" si="0"/>
        <v/>
      </c>
      <c r="AC31" s="68"/>
      <c r="AD31" s="37"/>
      <c r="AE31" s="38"/>
      <c r="AF31" s="39"/>
      <c r="AG31" s="111" t="s">
        <v>838</v>
      </c>
      <c r="AH31" s="111" t="s">
        <v>21</v>
      </c>
      <c r="AI31" s="111" t="s">
        <v>839</v>
      </c>
      <c r="AJ31" s="111" t="s">
        <v>840</v>
      </c>
      <c r="AK31" s="111" t="s">
        <v>21</v>
      </c>
      <c r="AL31" s="111" t="s">
        <v>21</v>
      </c>
      <c r="AM31" s="111" t="b">
        <f>IF(AND(Table3[[#This Row],[Column68]]=TRUE,COUNTBLANK(Table3[[#This Row],[Date 1]:[Date 8]])=8),TRUE,FALSE)</f>
        <v>0</v>
      </c>
      <c r="AN31" s="111" t="b">
        <f>COUNTIF(Table3[[#This Row],[512]:[51]],"yes")&gt;0</f>
        <v>0</v>
      </c>
      <c r="AO31" s="40" t="str">
        <f>IF(Table3[[#This Row],[512]]="yes",Table3[[#This Row],[Column1]],"")</f>
        <v/>
      </c>
      <c r="AP31" s="40" t="str">
        <f>IF(Table3[[#This Row],[250]]="yes",Table3[[#This Row],[Column1.5]],"")</f>
        <v/>
      </c>
      <c r="AQ31" s="40" t="str">
        <f>IF(Table3[[#This Row],[288]]="yes",Table3[[#This Row],[Column2]],"")</f>
        <v/>
      </c>
      <c r="AR31" s="40" t="str">
        <f>IF(Table3[[#This Row],[144]]="yes",Table3[[#This Row],[Column3]],"")</f>
        <v/>
      </c>
      <c r="AS31" s="40" t="str">
        <f>IF(Table3[[#This Row],[26]]="yes",Table3[[#This Row],[Column4]],"")</f>
        <v/>
      </c>
      <c r="AT31" s="40" t="str">
        <f>IF(Table3[[#This Row],[51]]="yes",Table3[[#This Row],[Column5]],"")</f>
        <v/>
      </c>
      <c r="AU31" s="25" t="str">
        <f>IF(COUNTBLANK(Table3[[#This Row],[Date 1]:[Date 8]])=7,IF(Table3[[#This Row],[Column9]]&lt;&gt;"",IF(SUM(L31:S31)&lt;&gt;0,Table3[[#This Row],[Column9]],""),""),(SUBSTITUTE(TRIM(SUBSTITUTE(AO31&amp;","&amp;AP31&amp;","&amp;AQ31&amp;","&amp;AR31&amp;","&amp;AS31&amp;","&amp;AT31&amp;",",","," "))," ",", ")))</f>
        <v/>
      </c>
      <c r="AV31" s="31" t="e">
        <f>IF(COUNTBLANK(L31:AC31)&lt;&gt;13,IF(Table3[[#This Row],[Comments]]="Please order in multiples of 20. Minimum order of 100.",IF(COUNTBLANK(Table3[[#This Row],[Date 1]:[Order]])=12,"",1),1),IF(OR(F31="yes",G31="yes",H31="yes",I31="yes",J31="yes",K31="yes",#REF!="yes"),1,""))</f>
        <v>#REF!</v>
      </c>
      <c r="AX31" s="133"/>
      <c r="AY31" s="134"/>
    </row>
    <row r="32" spans="1:51" ht="36" thickBot="1" x14ac:dyDescent="0.4">
      <c r="A32" s="23" t="s">
        <v>128</v>
      </c>
      <c r="B32" s="125">
        <v>2130</v>
      </c>
      <c r="C32" s="13" t="s">
        <v>348</v>
      </c>
      <c r="D32" s="28" t="s">
        <v>354</v>
      </c>
      <c r="E32" s="27"/>
      <c r="F32" s="26" t="s">
        <v>88</v>
      </c>
      <c r="G32" s="26" t="s">
        <v>21</v>
      </c>
      <c r="H32" s="26" t="s">
        <v>88</v>
      </c>
      <c r="I32" s="26" t="s">
        <v>88</v>
      </c>
      <c r="J32" s="26" t="s">
        <v>21</v>
      </c>
      <c r="K32" s="26" t="s">
        <v>21</v>
      </c>
      <c r="L32" s="19"/>
      <c r="M32" s="17"/>
      <c r="N32" s="17"/>
      <c r="O32" s="17"/>
      <c r="P32" s="17"/>
      <c r="Q32" s="17"/>
      <c r="R32" s="17"/>
      <c r="S32" s="18"/>
      <c r="T32" s="131" t="str">
        <f>Table3[[#This Row],[Column12]]</f>
        <v>Auto:</v>
      </c>
      <c r="U32" s="22"/>
      <c r="V32" s="46" t="str">
        <f>IF(Table3[[#This Row],[TagOrderMethod]]="Ratio:","plants per 1 tag",IF(Table3[[#This Row],[TagOrderMethod]]="tags included","",IF(Table3[[#This Row],[TagOrderMethod]]="Qty:","tags",IF(Table3[[#This Row],[TagOrderMethod]]="Auto:",IF(U32&lt;&gt;"","tags","")))))</f>
        <v/>
      </c>
      <c r="W32" s="14">
        <v>50</v>
      </c>
      <c r="X32" s="14" t="str">
        <f>IF(ISNUMBER(SEARCH("tag",Table3[[#This Row],[Notes]])), "Yes", "No")</f>
        <v>No</v>
      </c>
      <c r="Y32" s="14" t="str">
        <f>IF(Table3[[#This Row],[Column11]]="yes","tags included","Auto:")</f>
        <v>Auto:</v>
      </c>
      <c r="Z3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Row],[TagOrderMethod]]="Auto:",IF(U32&gt;0,U32,IF(COUNTBLANK(L32:S32)=8,"",(IF(Table3[[#This Row],[Column11]]&lt;&gt;"no",Table3[[#This Row],[Size]]*(SUM(Table3[[#This Row],[Date 1]:[Date 8]])),"")))),""))),(Table3[[#This Row],[Bundle]])),"")</f>
        <v/>
      </c>
      <c r="AB32" s="86" t="str">
        <f t="shared" si="0"/>
        <v/>
      </c>
      <c r="AC32" s="68"/>
      <c r="AD32" s="37"/>
      <c r="AE32" s="38"/>
      <c r="AF32" s="39"/>
      <c r="AG32" s="111" t="s">
        <v>841</v>
      </c>
      <c r="AH32" s="111" t="s">
        <v>21</v>
      </c>
      <c r="AI32" s="111" t="s">
        <v>842</v>
      </c>
      <c r="AJ32" s="111" t="s">
        <v>843</v>
      </c>
      <c r="AK32" s="111" t="s">
        <v>21</v>
      </c>
      <c r="AL32" s="111" t="s">
        <v>21</v>
      </c>
      <c r="AM32" s="111" t="b">
        <f>IF(AND(Table3[[#This Row],[Column68]]=TRUE,COUNTBLANK(Table3[[#This Row],[Date 1]:[Date 8]])=8),TRUE,FALSE)</f>
        <v>0</v>
      </c>
      <c r="AN32" s="111" t="b">
        <f>COUNTIF(Table3[[#This Row],[512]:[51]],"yes")&gt;0</f>
        <v>0</v>
      </c>
      <c r="AO32" s="40" t="str">
        <f>IF(Table3[[#This Row],[512]]="yes",Table3[[#This Row],[Column1]],"")</f>
        <v/>
      </c>
      <c r="AP32" s="40" t="str">
        <f>IF(Table3[[#This Row],[250]]="yes",Table3[[#This Row],[Column1.5]],"")</f>
        <v/>
      </c>
      <c r="AQ32" s="40" t="str">
        <f>IF(Table3[[#This Row],[288]]="yes",Table3[[#This Row],[Column2]],"")</f>
        <v/>
      </c>
      <c r="AR32" s="40" t="str">
        <f>IF(Table3[[#This Row],[144]]="yes",Table3[[#This Row],[Column3]],"")</f>
        <v/>
      </c>
      <c r="AS32" s="40" t="str">
        <f>IF(Table3[[#This Row],[26]]="yes",Table3[[#This Row],[Column4]],"")</f>
        <v/>
      </c>
      <c r="AT32" s="40" t="str">
        <f>IF(Table3[[#This Row],[51]]="yes",Table3[[#This Row],[Column5]],"")</f>
        <v/>
      </c>
      <c r="AU32" s="25" t="str">
        <f>IF(COUNTBLANK(Table3[[#This Row],[Date 1]:[Date 8]])=7,IF(Table3[[#This Row],[Column9]]&lt;&gt;"",IF(SUM(L32:S32)&lt;&gt;0,Table3[[#This Row],[Column9]],""),""),(SUBSTITUTE(TRIM(SUBSTITUTE(AO32&amp;","&amp;AP32&amp;","&amp;AQ32&amp;","&amp;AR32&amp;","&amp;AS32&amp;","&amp;AT32&amp;",",","," "))," ",", ")))</f>
        <v/>
      </c>
      <c r="AV32" s="31" t="e">
        <f>IF(COUNTBLANK(L32:AC32)&lt;&gt;13,IF(Table3[[#This Row],[Comments]]="Please order in multiples of 20. Minimum order of 100.",IF(COUNTBLANK(Table3[[#This Row],[Date 1]:[Order]])=12,"",1),1),IF(OR(F32="yes",G32="yes",H32="yes",I32="yes",J32="yes",K32="yes",#REF!="yes"),1,""))</f>
        <v>#REF!</v>
      </c>
      <c r="AX32" s="133"/>
      <c r="AY32" s="134"/>
    </row>
    <row r="33" spans="1:51" ht="36" thickBot="1" x14ac:dyDescent="0.4">
      <c r="A33" s="23" t="s">
        <v>128</v>
      </c>
      <c r="B33" s="125">
        <v>2132</v>
      </c>
      <c r="C33" s="13" t="s">
        <v>348</v>
      </c>
      <c r="D33" s="28" t="s">
        <v>355</v>
      </c>
      <c r="E33" s="27"/>
      <c r="F33" s="26" t="s">
        <v>88</v>
      </c>
      <c r="G33" s="26" t="s">
        <v>21</v>
      </c>
      <c r="H33" s="26" t="s">
        <v>88</v>
      </c>
      <c r="I33" s="26" t="s">
        <v>88</v>
      </c>
      <c r="J33" s="26" t="s">
        <v>21</v>
      </c>
      <c r="K33" s="26" t="s">
        <v>21</v>
      </c>
      <c r="L33" s="19"/>
      <c r="M33" s="17"/>
      <c r="N33" s="17"/>
      <c r="O33" s="17"/>
      <c r="P33" s="17"/>
      <c r="Q33" s="17"/>
      <c r="R33" s="17"/>
      <c r="S33" s="18"/>
      <c r="T33" s="131" t="str">
        <f>Table3[[#This Row],[Column12]]</f>
        <v>Auto:</v>
      </c>
      <c r="U33" s="22"/>
      <c r="V33" s="46" t="str">
        <f>IF(Table3[[#This Row],[TagOrderMethod]]="Ratio:","plants per 1 tag",IF(Table3[[#This Row],[TagOrderMethod]]="tags included","",IF(Table3[[#This Row],[TagOrderMethod]]="Qty:","tags",IF(Table3[[#This Row],[TagOrderMethod]]="Auto:",IF(U33&lt;&gt;"","tags","")))))</f>
        <v/>
      </c>
      <c r="W33" s="14">
        <v>50</v>
      </c>
      <c r="X33" s="14" t="str">
        <f>IF(ISNUMBER(SEARCH("tag",Table3[[#This Row],[Notes]])), "Yes", "No")</f>
        <v>No</v>
      </c>
      <c r="Y33" s="14" t="str">
        <f>IF(Table3[[#This Row],[Column11]]="yes","tags included","Auto:")</f>
        <v>Auto:</v>
      </c>
      <c r="Z3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Row],[TagOrderMethod]]="Auto:",IF(U33&gt;0,U33,IF(COUNTBLANK(L33:S33)=8,"",(IF(Table3[[#This Row],[Column11]]&lt;&gt;"no",Table3[[#This Row],[Size]]*(SUM(Table3[[#This Row],[Date 1]:[Date 8]])),"")))),""))),(Table3[[#This Row],[Bundle]])),"")</f>
        <v/>
      </c>
      <c r="AB33" s="86" t="str">
        <f t="shared" si="0"/>
        <v/>
      </c>
      <c r="AC33" s="68"/>
      <c r="AD33" s="37"/>
      <c r="AE33" s="38"/>
      <c r="AF33" s="39"/>
      <c r="AG33" s="111" t="s">
        <v>844</v>
      </c>
      <c r="AH33" s="111" t="s">
        <v>21</v>
      </c>
      <c r="AI33" s="111" t="s">
        <v>845</v>
      </c>
      <c r="AJ33" s="111" t="s">
        <v>846</v>
      </c>
      <c r="AK33" s="111" t="s">
        <v>21</v>
      </c>
      <c r="AL33" s="111" t="s">
        <v>21</v>
      </c>
      <c r="AM33" s="111" t="b">
        <f>IF(AND(Table3[[#This Row],[Column68]]=TRUE,COUNTBLANK(Table3[[#This Row],[Date 1]:[Date 8]])=8),TRUE,FALSE)</f>
        <v>0</v>
      </c>
      <c r="AN33" s="111" t="b">
        <f>COUNTIF(Table3[[#This Row],[512]:[51]],"yes")&gt;0</f>
        <v>0</v>
      </c>
      <c r="AO33" s="40" t="str">
        <f>IF(Table3[[#This Row],[512]]="yes",Table3[[#This Row],[Column1]],"")</f>
        <v/>
      </c>
      <c r="AP33" s="40" t="str">
        <f>IF(Table3[[#This Row],[250]]="yes",Table3[[#This Row],[Column1.5]],"")</f>
        <v/>
      </c>
      <c r="AQ33" s="40" t="str">
        <f>IF(Table3[[#This Row],[288]]="yes",Table3[[#This Row],[Column2]],"")</f>
        <v/>
      </c>
      <c r="AR33" s="40" t="str">
        <f>IF(Table3[[#This Row],[144]]="yes",Table3[[#This Row],[Column3]],"")</f>
        <v/>
      </c>
      <c r="AS33" s="40" t="str">
        <f>IF(Table3[[#This Row],[26]]="yes",Table3[[#This Row],[Column4]],"")</f>
        <v/>
      </c>
      <c r="AT33" s="40" t="str">
        <f>IF(Table3[[#This Row],[51]]="yes",Table3[[#This Row],[Column5]],"")</f>
        <v/>
      </c>
      <c r="AU33" s="25" t="str">
        <f>IF(COUNTBLANK(Table3[[#This Row],[Date 1]:[Date 8]])=7,IF(Table3[[#This Row],[Column9]]&lt;&gt;"",IF(SUM(L33:S33)&lt;&gt;0,Table3[[#This Row],[Column9]],""),""),(SUBSTITUTE(TRIM(SUBSTITUTE(AO33&amp;","&amp;AP33&amp;","&amp;AQ33&amp;","&amp;AR33&amp;","&amp;AS33&amp;","&amp;AT33&amp;",",","," "))," ",", ")))</f>
        <v/>
      </c>
      <c r="AV33" s="31" t="e">
        <f>IF(COUNTBLANK(L33:AC33)&lt;&gt;13,IF(Table3[[#This Row],[Comments]]="Please order in multiples of 20. Minimum order of 100.",IF(COUNTBLANK(Table3[[#This Row],[Date 1]:[Order]])=12,"",1),1),IF(OR(F33="yes",G33="yes",H33="yes",I33="yes",J33="yes",K33="yes",#REF!="yes"),1,""))</f>
        <v>#REF!</v>
      </c>
      <c r="AX33" s="133"/>
      <c r="AY33" s="134"/>
    </row>
    <row r="34" spans="1:51" ht="36" thickBot="1" x14ac:dyDescent="0.4">
      <c r="A34" s="23" t="s">
        <v>128</v>
      </c>
      <c r="B34" s="125">
        <v>2135</v>
      </c>
      <c r="C34" s="13" t="s">
        <v>348</v>
      </c>
      <c r="D34" s="28" t="s">
        <v>356</v>
      </c>
      <c r="E34" s="27"/>
      <c r="F34" s="26" t="s">
        <v>88</v>
      </c>
      <c r="G34" s="26" t="s">
        <v>21</v>
      </c>
      <c r="H34" s="26" t="s">
        <v>88</v>
      </c>
      <c r="I34" s="26" t="s">
        <v>88</v>
      </c>
      <c r="J34" s="26" t="s">
        <v>21</v>
      </c>
      <c r="K34" s="26" t="s">
        <v>21</v>
      </c>
      <c r="L34" s="19"/>
      <c r="M34" s="17"/>
      <c r="N34" s="17"/>
      <c r="O34" s="17"/>
      <c r="P34" s="17"/>
      <c r="Q34" s="17"/>
      <c r="R34" s="17"/>
      <c r="S34" s="18"/>
      <c r="T34" s="131" t="str">
        <f>Table3[[#This Row],[Column12]]</f>
        <v>Auto:</v>
      </c>
      <c r="U34" s="22"/>
      <c r="V34" s="46" t="str">
        <f>IF(Table3[[#This Row],[TagOrderMethod]]="Ratio:","plants per 1 tag",IF(Table3[[#This Row],[TagOrderMethod]]="tags included","",IF(Table3[[#This Row],[TagOrderMethod]]="Qty:","tags",IF(Table3[[#This Row],[TagOrderMethod]]="Auto:",IF(U34&lt;&gt;"","tags","")))))</f>
        <v/>
      </c>
      <c r="W34" s="14">
        <v>50</v>
      </c>
      <c r="X34" s="14" t="str">
        <f>IF(ISNUMBER(SEARCH("tag",Table3[[#This Row],[Notes]])), "Yes", "No")</f>
        <v>No</v>
      </c>
      <c r="Y34" s="14" t="str">
        <f>IF(Table3[[#This Row],[Column11]]="yes","tags included","Auto:")</f>
        <v>Auto:</v>
      </c>
      <c r="Z3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Row],[TagOrderMethod]]="Auto:",IF(U34&gt;0,U34,IF(COUNTBLANK(L34:S34)=8,"",(IF(Table3[[#This Row],[Column11]]&lt;&gt;"no",Table3[[#This Row],[Size]]*(SUM(Table3[[#This Row],[Date 1]:[Date 8]])),"")))),""))),(Table3[[#This Row],[Bundle]])),"")</f>
        <v/>
      </c>
      <c r="AB34" s="86" t="str">
        <f t="shared" si="0"/>
        <v/>
      </c>
      <c r="AC34" s="68"/>
      <c r="AD34" s="37"/>
      <c r="AE34" s="38"/>
      <c r="AF34" s="39"/>
      <c r="AG34" s="111" t="s">
        <v>847</v>
      </c>
      <c r="AH34" s="111" t="s">
        <v>21</v>
      </c>
      <c r="AI34" s="111" t="s">
        <v>848</v>
      </c>
      <c r="AJ34" s="111" t="s">
        <v>849</v>
      </c>
      <c r="AK34" s="111" t="s">
        <v>21</v>
      </c>
      <c r="AL34" s="111" t="s">
        <v>21</v>
      </c>
      <c r="AM34" s="111" t="b">
        <f>IF(AND(Table3[[#This Row],[Column68]]=TRUE,COUNTBLANK(Table3[[#This Row],[Date 1]:[Date 8]])=8),TRUE,FALSE)</f>
        <v>0</v>
      </c>
      <c r="AN34" s="111" t="b">
        <f>COUNTIF(Table3[[#This Row],[512]:[51]],"yes")&gt;0</f>
        <v>0</v>
      </c>
      <c r="AO34" s="40" t="str">
        <f>IF(Table3[[#This Row],[512]]="yes",Table3[[#This Row],[Column1]],"")</f>
        <v/>
      </c>
      <c r="AP34" s="40" t="str">
        <f>IF(Table3[[#This Row],[250]]="yes",Table3[[#This Row],[Column1.5]],"")</f>
        <v/>
      </c>
      <c r="AQ34" s="40" t="str">
        <f>IF(Table3[[#This Row],[288]]="yes",Table3[[#This Row],[Column2]],"")</f>
        <v/>
      </c>
      <c r="AR34" s="40" t="str">
        <f>IF(Table3[[#This Row],[144]]="yes",Table3[[#This Row],[Column3]],"")</f>
        <v/>
      </c>
      <c r="AS34" s="40" t="str">
        <f>IF(Table3[[#This Row],[26]]="yes",Table3[[#This Row],[Column4]],"")</f>
        <v/>
      </c>
      <c r="AT34" s="40" t="str">
        <f>IF(Table3[[#This Row],[51]]="yes",Table3[[#This Row],[Column5]],"")</f>
        <v/>
      </c>
      <c r="AU34" s="25" t="str">
        <f>IF(COUNTBLANK(Table3[[#This Row],[Date 1]:[Date 8]])=7,IF(Table3[[#This Row],[Column9]]&lt;&gt;"",IF(SUM(L34:S34)&lt;&gt;0,Table3[[#This Row],[Column9]],""),""),(SUBSTITUTE(TRIM(SUBSTITUTE(AO34&amp;","&amp;AP34&amp;","&amp;AQ34&amp;","&amp;AR34&amp;","&amp;AS34&amp;","&amp;AT34&amp;",",","," "))," ",", ")))</f>
        <v/>
      </c>
      <c r="AV34" s="31" t="e">
        <f>IF(COUNTBLANK(L34:AC34)&lt;&gt;13,IF(Table3[[#This Row],[Comments]]="Please order in multiples of 20. Minimum order of 100.",IF(COUNTBLANK(Table3[[#This Row],[Date 1]:[Order]])=12,"",1),1),IF(OR(F34="yes",G34="yes",H34="yes",I34="yes",J34="yes",K34="yes",#REF!="yes"),1,""))</f>
        <v>#REF!</v>
      </c>
      <c r="AX34" s="133"/>
      <c r="AY34" s="134"/>
    </row>
    <row r="35" spans="1:51" ht="36" thickBot="1" x14ac:dyDescent="0.4">
      <c r="A35" s="23" t="s">
        <v>128</v>
      </c>
      <c r="B35" s="125">
        <v>2140</v>
      </c>
      <c r="C35" s="13" t="s">
        <v>348</v>
      </c>
      <c r="D35" s="28" t="s">
        <v>357</v>
      </c>
      <c r="E35" s="27"/>
      <c r="F35" s="26" t="s">
        <v>88</v>
      </c>
      <c r="G35" s="26" t="s">
        <v>21</v>
      </c>
      <c r="H35" s="26" t="s">
        <v>88</v>
      </c>
      <c r="I35" s="26" t="s">
        <v>88</v>
      </c>
      <c r="J35" s="26" t="s">
        <v>21</v>
      </c>
      <c r="K35" s="26" t="s">
        <v>21</v>
      </c>
      <c r="L35" s="19"/>
      <c r="M35" s="17"/>
      <c r="N35" s="17"/>
      <c r="O35" s="17"/>
      <c r="P35" s="17"/>
      <c r="Q35" s="17"/>
      <c r="R35" s="17"/>
      <c r="S35" s="18"/>
      <c r="T35" s="131" t="str">
        <f>Table3[[#This Row],[Column12]]</f>
        <v>Auto:</v>
      </c>
      <c r="U35" s="22"/>
      <c r="V35" s="46" t="str">
        <f>IF(Table3[[#This Row],[TagOrderMethod]]="Ratio:","plants per 1 tag",IF(Table3[[#This Row],[TagOrderMethod]]="tags included","",IF(Table3[[#This Row],[TagOrderMethod]]="Qty:","tags",IF(Table3[[#This Row],[TagOrderMethod]]="Auto:",IF(U35&lt;&gt;"","tags","")))))</f>
        <v/>
      </c>
      <c r="W35" s="14">
        <v>50</v>
      </c>
      <c r="X35" s="14" t="str">
        <f>IF(ISNUMBER(SEARCH("tag",Table3[[#This Row],[Notes]])), "Yes", "No")</f>
        <v>No</v>
      </c>
      <c r="Y35" s="14" t="str">
        <f>IF(Table3[[#This Row],[Column11]]="yes","tags included","Auto:")</f>
        <v>Auto:</v>
      </c>
      <c r="Z3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Row],[TagOrderMethod]]="Auto:",IF(U35&gt;0,U35,IF(COUNTBLANK(L35:S35)=8,"",(IF(Table3[[#This Row],[Column11]]&lt;&gt;"no",Table3[[#This Row],[Size]]*(SUM(Table3[[#This Row],[Date 1]:[Date 8]])),"")))),""))),(Table3[[#This Row],[Bundle]])),"")</f>
        <v/>
      </c>
      <c r="AB35" s="86" t="str">
        <f t="shared" si="0"/>
        <v/>
      </c>
      <c r="AC35" s="68"/>
      <c r="AD35" s="37"/>
      <c r="AE35" s="38"/>
      <c r="AF35" s="39"/>
      <c r="AG35" s="111" t="s">
        <v>850</v>
      </c>
      <c r="AH35" s="111" t="s">
        <v>21</v>
      </c>
      <c r="AI35" s="111" t="s">
        <v>851</v>
      </c>
      <c r="AJ35" s="111" t="s">
        <v>852</v>
      </c>
      <c r="AK35" s="111" t="s">
        <v>21</v>
      </c>
      <c r="AL35" s="111" t="s">
        <v>21</v>
      </c>
      <c r="AM35" s="111" t="b">
        <f>IF(AND(Table3[[#This Row],[Column68]]=TRUE,COUNTBLANK(Table3[[#This Row],[Date 1]:[Date 8]])=8),TRUE,FALSE)</f>
        <v>0</v>
      </c>
      <c r="AN35" s="111" t="b">
        <f>COUNTIF(Table3[[#This Row],[512]:[51]],"yes")&gt;0</f>
        <v>0</v>
      </c>
      <c r="AO35" s="40" t="str">
        <f>IF(Table3[[#This Row],[512]]="yes",Table3[[#This Row],[Column1]],"")</f>
        <v/>
      </c>
      <c r="AP35" s="40" t="str">
        <f>IF(Table3[[#This Row],[250]]="yes",Table3[[#This Row],[Column1.5]],"")</f>
        <v/>
      </c>
      <c r="AQ35" s="40" t="str">
        <f>IF(Table3[[#This Row],[288]]="yes",Table3[[#This Row],[Column2]],"")</f>
        <v/>
      </c>
      <c r="AR35" s="40" t="str">
        <f>IF(Table3[[#This Row],[144]]="yes",Table3[[#This Row],[Column3]],"")</f>
        <v/>
      </c>
      <c r="AS35" s="40" t="str">
        <f>IF(Table3[[#This Row],[26]]="yes",Table3[[#This Row],[Column4]],"")</f>
        <v/>
      </c>
      <c r="AT35" s="40" t="str">
        <f>IF(Table3[[#This Row],[51]]="yes",Table3[[#This Row],[Column5]],"")</f>
        <v/>
      </c>
      <c r="AU35" s="25" t="str">
        <f>IF(COUNTBLANK(Table3[[#This Row],[Date 1]:[Date 8]])=7,IF(Table3[[#This Row],[Column9]]&lt;&gt;"",IF(SUM(L35:S35)&lt;&gt;0,Table3[[#This Row],[Column9]],""),""),(SUBSTITUTE(TRIM(SUBSTITUTE(AO35&amp;","&amp;AP35&amp;","&amp;AQ35&amp;","&amp;AR35&amp;","&amp;AS35&amp;","&amp;AT35&amp;",",","," "))," ",", ")))</f>
        <v/>
      </c>
      <c r="AV35" s="31" t="e">
        <f>IF(COUNTBLANK(L35:AC35)&lt;&gt;13,IF(Table3[[#This Row],[Comments]]="Please order in multiples of 20. Minimum order of 100.",IF(COUNTBLANK(Table3[[#This Row],[Date 1]:[Order]])=12,"",1),1),IF(OR(F35="yes",G35="yes",H35="yes",I35="yes",J35="yes",K35="yes",#REF!="yes"),1,""))</f>
        <v>#REF!</v>
      </c>
      <c r="AX35" s="133"/>
      <c r="AY35" s="134"/>
    </row>
    <row r="36" spans="1:51" ht="36" thickBot="1" x14ac:dyDescent="0.4">
      <c r="A36" s="23" t="s">
        <v>128</v>
      </c>
      <c r="B36" s="125">
        <v>2145</v>
      </c>
      <c r="C36" s="13" t="s">
        <v>348</v>
      </c>
      <c r="D36" s="28" t="s">
        <v>358</v>
      </c>
      <c r="E36" s="27"/>
      <c r="F36" s="26" t="s">
        <v>88</v>
      </c>
      <c r="G36" s="26" t="s">
        <v>21</v>
      </c>
      <c r="H36" s="26" t="s">
        <v>88</v>
      </c>
      <c r="I36" s="26" t="s">
        <v>88</v>
      </c>
      <c r="J36" s="26" t="s">
        <v>21</v>
      </c>
      <c r="K36" s="26" t="s">
        <v>21</v>
      </c>
      <c r="L36" s="19"/>
      <c r="M36" s="17"/>
      <c r="N36" s="17"/>
      <c r="O36" s="17"/>
      <c r="P36" s="17"/>
      <c r="Q36" s="17"/>
      <c r="R36" s="17"/>
      <c r="S36" s="18"/>
      <c r="T36" s="131" t="str">
        <f>Table3[[#This Row],[Column12]]</f>
        <v>Auto:</v>
      </c>
      <c r="U36" s="22"/>
      <c r="V36" s="46" t="str">
        <f>IF(Table3[[#This Row],[TagOrderMethod]]="Ratio:","plants per 1 tag",IF(Table3[[#This Row],[TagOrderMethod]]="tags included","",IF(Table3[[#This Row],[TagOrderMethod]]="Qty:","tags",IF(Table3[[#This Row],[TagOrderMethod]]="Auto:",IF(U36&lt;&gt;"","tags","")))))</f>
        <v/>
      </c>
      <c r="W36" s="14">
        <v>50</v>
      </c>
      <c r="X36" s="14" t="str">
        <f>IF(ISNUMBER(SEARCH("tag",Table3[[#This Row],[Notes]])), "Yes", "No")</f>
        <v>No</v>
      </c>
      <c r="Y36" s="14" t="str">
        <f>IF(Table3[[#This Row],[Column11]]="yes","tags included","Auto:")</f>
        <v>Auto:</v>
      </c>
      <c r="Z3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Row],[TagOrderMethod]]="Auto:",IF(U36&gt;0,U36,IF(COUNTBLANK(L36:S36)=8,"",(IF(Table3[[#This Row],[Column11]]&lt;&gt;"no",Table3[[#This Row],[Size]]*(SUM(Table3[[#This Row],[Date 1]:[Date 8]])),"")))),""))),(Table3[[#This Row],[Bundle]])),"")</f>
        <v/>
      </c>
      <c r="AB36" s="86" t="str">
        <f t="shared" si="0"/>
        <v/>
      </c>
      <c r="AC36" s="68"/>
      <c r="AD36" s="37"/>
      <c r="AE36" s="38"/>
      <c r="AF36" s="39"/>
      <c r="AG36" s="111" t="s">
        <v>853</v>
      </c>
      <c r="AH36" s="111" t="s">
        <v>21</v>
      </c>
      <c r="AI36" s="111" t="s">
        <v>854</v>
      </c>
      <c r="AJ36" s="111" t="s">
        <v>855</v>
      </c>
      <c r="AK36" s="111" t="s">
        <v>21</v>
      </c>
      <c r="AL36" s="111" t="s">
        <v>21</v>
      </c>
      <c r="AM36" s="111" t="b">
        <f>IF(AND(Table3[[#This Row],[Column68]]=TRUE,COUNTBLANK(Table3[[#This Row],[Date 1]:[Date 8]])=8),TRUE,FALSE)</f>
        <v>0</v>
      </c>
      <c r="AN36" s="111" t="b">
        <f>COUNTIF(Table3[[#This Row],[512]:[51]],"yes")&gt;0</f>
        <v>0</v>
      </c>
      <c r="AO36" s="40" t="str">
        <f>IF(Table3[[#This Row],[512]]="yes",Table3[[#This Row],[Column1]],"")</f>
        <v/>
      </c>
      <c r="AP36" s="40" t="str">
        <f>IF(Table3[[#This Row],[250]]="yes",Table3[[#This Row],[Column1.5]],"")</f>
        <v/>
      </c>
      <c r="AQ36" s="40" t="str">
        <f>IF(Table3[[#This Row],[288]]="yes",Table3[[#This Row],[Column2]],"")</f>
        <v/>
      </c>
      <c r="AR36" s="40" t="str">
        <f>IF(Table3[[#This Row],[144]]="yes",Table3[[#This Row],[Column3]],"")</f>
        <v/>
      </c>
      <c r="AS36" s="40" t="str">
        <f>IF(Table3[[#This Row],[26]]="yes",Table3[[#This Row],[Column4]],"")</f>
        <v/>
      </c>
      <c r="AT36" s="40" t="str">
        <f>IF(Table3[[#This Row],[51]]="yes",Table3[[#This Row],[Column5]],"")</f>
        <v/>
      </c>
      <c r="AU36" s="25" t="str">
        <f>IF(COUNTBLANK(Table3[[#This Row],[Date 1]:[Date 8]])=7,IF(Table3[[#This Row],[Column9]]&lt;&gt;"",IF(SUM(L36:S36)&lt;&gt;0,Table3[[#This Row],[Column9]],""),""),(SUBSTITUTE(TRIM(SUBSTITUTE(AO36&amp;","&amp;AP36&amp;","&amp;AQ36&amp;","&amp;AR36&amp;","&amp;AS36&amp;","&amp;AT36&amp;",",","," "))," ",", ")))</f>
        <v/>
      </c>
      <c r="AV36" s="31" t="e">
        <f>IF(COUNTBLANK(L36:AC36)&lt;&gt;13,IF(Table3[[#This Row],[Comments]]="Please order in multiples of 20. Minimum order of 100.",IF(COUNTBLANK(Table3[[#This Row],[Date 1]:[Order]])=12,"",1),1),IF(OR(F36="yes",G36="yes",H36="yes",I36="yes",J36="yes",K36="yes",#REF!="yes"),1,""))</f>
        <v>#REF!</v>
      </c>
      <c r="AX36" s="133"/>
      <c r="AY36" s="134"/>
    </row>
    <row r="37" spans="1:51" ht="36" thickBot="1" x14ac:dyDescent="0.4">
      <c r="A37" s="23" t="s">
        <v>128</v>
      </c>
      <c r="B37" s="125">
        <v>2150</v>
      </c>
      <c r="C37" s="13" t="s">
        <v>348</v>
      </c>
      <c r="D37" s="28" t="s">
        <v>359</v>
      </c>
      <c r="E37" s="27"/>
      <c r="F37" s="26" t="s">
        <v>88</v>
      </c>
      <c r="G37" s="26" t="s">
        <v>21</v>
      </c>
      <c r="H37" s="26" t="s">
        <v>88</v>
      </c>
      <c r="I37" s="26" t="s">
        <v>88</v>
      </c>
      <c r="J37" s="26" t="s">
        <v>21</v>
      </c>
      <c r="K37" s="26" t="s">
        <v>21</v>
      </c>
      <c r="L37" s="19"/>
      <c r="M37" s="17"/>
      <c r="N37" s="17"/>
      <c r="O37" s="17"/>
      <c r="P37" s="17"/>
      <c r="Q37" s="17"/>
      <c r="R37" s="17"/>
      <c r="S37" s="18"/>
      <c r="T37" s="131" t="str">
        <f>Table3[[#This Row],[Column12]]</f>
        <v>Auto:</v>
      </c>
      <c r="U37" s="22"/>
      <c r="V37" s="46" t="str">
        <f>IF(Table3[[#This Row],[TagOrderMethod]]="Ratio:","plants per 1 tag",IF(Table3[[#This Row],[TagOrderMethod]]="tags included","",IF(Table3[[#This Row],[TagOrderMethod]]="Qty:","tags",IF(Table3[[#This Row],[TagOrderMethod]]="Auto:",IF(U37&lt;&gt;"","tags","")))))</f>
        <v/>
      </c>
      <c r="W37" s="14">
        <v>50</v>
      </c>
      <c r="X37" s="14" t="str">
        <f>IF(ISNUMBER(SEARCH("tag",Table3[[#This Row],[Notes]])), "Yes", "No")</f>
        <v>No</v>
      </c>
      <c r="Y37" s="14" t="str">
        <f>IF(Table3[[#This Row],[Column11]]="yes","tags included","Auto:")</f>
        <v>Auto:</v>
      </c>
      <c r="Z3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Row],[TagOrderMethod]]="Auto:",IF(U37&gt;0,U37,IF(COUNTBLANK(L37:S37)=8,"",(IF(Table3[[#This Row],[Column11]]&lt;&gt;"no",Table3[[#This Row],[Size]]*(SUM(Table3[[#This Row],[Date 1]:[Date 8]])),"")))),""))),(Table3[[#This Row],[Bundle]])),"")</f>
        <v/>
      </c>
      <c r="AB37" s="86" t="str">
        <f t="shared" si="0"/>
        <v/>
      </c>
      <c r="AC37" s="68"/>
      <c r="AD37" s="37"/>
      <c r="AE37" s="38"/>
      <c r="AF37" s="39"/>
      <c r="AG37" s="111" t="s">
        <v>856</v>
      </c>
      <c r="AH37" s="111" t="s">
        <v>21</v>
      </c>
      <c r="AI37" s="111" t="s">
        <v>857</v>
      </c>
      <c r="AJ37" s="111" t="s">
        <v>858</v>
      </c>
      <c r="AK37" s="111" t="s">
        <v>21</v>
      </c>
      <c r="AL37" s="111" t="s">
        <v>21</v>
      </c>
      <c r="AM37" s="111" t="b">
        <f>IF(AND(Table3[[#This Row],[Column68]]=TRUE,COUNTBLANK(Table3[[#This Row],[Date 1]:[Date 8]])=8),TRUE,FALSE)</f>
        <v>0</v>
      </c>
      <c r="AN37" s="111" t="b">
        <f>COUNTIF(Table3[[#This Row],[512]:[51]],"yes")&gt;0</f>
        <v>0</v>
      </c>
      <c r="AO37" s="40" t="str">
        <f>IF(Table3[[#This Row],[512]]="yes",Table3[[#This Row],[Column1]],"")</f>
        <v/>
      </c>
      <c r="AP37" s="40" t="str">
        <f>IF(Table3[[#This Row],[250]]="yes",Table3[[#This Row],[Column1.5]],"")</f>
        <v/>
      </c>
      <c r="AQ37" s="40" t="str">
        <f>IF(Table3[[#This Row],[288]]="yes",Table3[[#This Row],[Column2]],"")</f>
        <v/>
      </c>
      <c r="AR37" s="40" t="str">
        <f>IF(Table3[[#This Row],[144]]="yes",Table3[[#This Row],[Column3]],"")</f>
        <v/>
      </c>
      <c r="AS37" s="40" t="str">
        <f>IF(Table3[[#This Row],[26]]="yes",Table3[[#This Row],[Column4]],"")</f>
        <v/>
      </c>
      <c r="AT37" s="40" t="str">
        <f>IF(Table3[[#This Row],[51]]="yes",Table3[[#This Row],[Column5]],"")</f>
        <v/>
      </c>
      <c r="AU37" s="25" t="str">
        <f>IF(COUNTBLANK(Table3[[#This Row],[Date 1]:[Date 8]])=7,IF(Table3[[#This Row],[Column9]]&lt;&gt;"",IF(SUM(L37:S37)&lt;&gt;0,Table3[[#This Row],[Column9]],""),""),(SUBSTITUTE(TRIM(SUBSTITUTE(AO37&amp;","&amp;AP37&amp;","&amp;AQ37&amp;","&amp;AR37&amp;","&amp;AS37&amp;","&amp;AT37&amp;",",","," "))," ",", ")))</f>
        <v/>
      </c>
      <c r="AV37" s="31" t="e">
        <f>IF(COUNTBLANK(L37:AC37)&lt;&gt;13,IF(Table3[[#This Row],[Comments]]="Please order in multiples of 20. Minimum order of 100.",IF(COUNTBLANK(Table3[[#This Row],[Date 1]:[Order]])=12,"",1),1),IF(OR(F37="yes",G37="yes",H37="yes",I37="yes",J37="yes",K37="yes",#REF!="yes"),1,""))</f>
        <v>#REF!</v>
      </c>
      <c r="AX37" s="133"/>
      <c r="AY37" s="134"/>
    </row>
    <row r="38" spans="1:51" ht="36" thickBot="1" x14ac:dyDescent="0.4">
      <c r="A38" s="23" t="s">
        <v>128</v>
      </c>
      <c r="B38" s="125">
        <v>2200</v>
      </c>
      <c r="C38" s="13" t="s">
        <v>348</v>
      </c>
      <c r="D38" s="28" t="s">
        <v>360</v>
      </c>
      <c r="E38" s="27"/>
      <c r="F38" s="26" t="s">
        <v>88</v>
      </c>
      <c r="G38" s="26" t="s">
        <v>21</v>
      </c>
      <c r="H38" s="26" t="s">
        <v>88</v>
      </c>
      <c r="I38" s="26" t="s">
        <v>88</v>
      </c>
      <c r="J38" s="26" t="s">
        <v>21</v>
      </c>
      <c r="K38" s="26" t="s">
        <v>21</v>
      </c>
      <c r="L38" s="19"/>
      <c r="M38" s="17"/>
      <c r="N38" s="17"/>
      <c r="O38" s="17"/>
      <c r="P38" s="17"/>
      <c r="Q38" s="17"/>
      <c r="R38" s="17"/>
      <c r="S38" s="18"/>
      <c r="T38" s="131" t="str">
        <f>Table3[[#This Row],[Column12]]</f>
        <v>Auto:</v>
      </c>
      <c r="U38" s="22"/>
      <c r="V38" s="46" t="str">
        <f>IF(Table3[[#This Row],[TagOrderMethod]]="Ratio:","plants per 1 tag",IF(Table3[[#This Row],[TagOrderMethod]]="tags included","",IF(Table3[[#This Row],[TagOrderMethod]]="Qty:","tags",IF(Table3[[#This Row],[TagOrderMethod]]="Auto:",IF(U38&lt;&gt;"","tags","")))))</f>
        <v/>
      </c>
      <c r="W38" s="14">
        <v>50</v>
      </c>
      <c r="X38" s="14" t="str">
        <f>IF(ISNUMBER(SEARCH("tag",Table3[[#This Row],[Notes]])), "Yes", "No")</f>
        <v>No</v>
      </c>
      <c r="Y38" s="14" t="str">
        <f>IF(Table3[[#This Row],[Column11]]="yes","tags included","Auto:")</f>
        <v>Auto:</v>
      </c>
      <c r="Z3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Row],[TagOrderMethod]]="Auto:",IF(U38&gt;0,U38,IF(COUNTBLANK(L38:S38)=8,"",(IF(Table3[[#This Row],[Column11]]&lt;&gt;"no",Table3[[#This Row],[Size]]*(SUM(Table3[[#This Row],[Date 1]:[Date 8]])),"")))),""))),(Table3[[#This Row],[Bundle]])),"")</f>
        <v/>
      </c>
      <c r="AB38" s="86" t="str">
        <f t="shared" si="0"/>
        <v/>
      </c>
      <c r="AC38" s="68"/>
      <c r="AD38" s="37"/>
      <c r="AE38" s="38"/>
      <c r="AF38" s="39"/>
      <c r="AG38" s="111" t="s">
        <v>859</v>
      </c>
      <c r="AH38" s="111" t="s">
        <v>21</v>
      </c>
      <c r="AI38" s="111" t="s">
        <v>860</v>
      </c>
      <c r="AJ38" s="111" t="s">
        <v>861</v>
      </c>
      <c r="AK38" s="111" t="s">
        <v>21</v>
      </c>
      <c r="AL38" s="111" t="s">
        <v>21</v>
      </c>
      <c r="AM38" s="111" t="b">
        <f>IF(AND(Table3[[#This Row],[Column68]]=TRUE,COUNTBLANK(Table3[[#This Row],[Date 1]:[Date 8]])=8),TRUE,FALSE)</f>
        <v>0</v>
      </c>
      <c r="AN38" s="111" t="b">
        <f>COUNTIF(Table3[[#This Row],[512]:[51]],"yes")&gt;0</f>
        <v>0</v>
      </c>
      <c r="AO38" s="40" t="str">
        <f>IF(Table3[[#This Row],[512]]="yes",Table3[[#This Row],[Column1]],"")</f>
        <v/>
      </c>
      <c r="AP38" s="40" t="str">
        <f>IF(Table3[[#This Row],[250]]="yes",Table3[[#This Row],[Column1.5]],"")</f>
        <v/>
      </c>
      <c r="AQ38" s="40" t="str">
        <f>IF(Table3[[#This Row],[288]]="yes",Table3[[#This Row],[Column2]],"")</f>
        <v/>
      </c>
      <c r="AR38" s="40" t="str">
        <f>IF(Table3[[#This Row],[144]]="yes",Table3[[#This Row],[Column3]],"")</f>
        <v/>
      </c>
      <c r="AS38" s="40" t="str">
        <f>IF(Table3[[#This Row],[26]]="yes",Table3[[#This Row],[Column4]],"")</f>
        <v/>
      </c>
      <c r="AT38" s="40" t="str">
        <f>IF(Table3[[#This Row],[51]]="yes",Table3[[#This Row],[Column5]],"")</f>
        <v/>
      </c>
      <c r="AU38" s="25" t="str">
        <f>IF(COUNTBLANK(Table3[[#This Row],[Date 1]:[Date 8]])=7,IF(Table3[[#This Row],[Column9]]&lt;&gt;"",IF(SUM(L38:S38)&lt;&gt;0,Table3[[#This Row],[Column9]],""),""),(SUBSTITUTE(TRIM(SUBSTITUTE(AO38&amp;","&amp;AP38&amp;","&amp;AQ38&amp;","&amp;AR38&amp;","&amp;AS38&amp;","&amp;AT38&amp;",",","," "))," ",", ")))</f>
        <v/>
      </c>
      <c r="AV38" s="31" t="e">
        <f>IF(COUNTBLANK(L38:AC38)&lt;&gt;13,IF(Table3[[#This Row],[Comments]]="Please order in multiples of 20. Minimum order of 100.",IF(COUNTBLANK(Table3[[#This Row],[Date 1]:[Order]])=12,"",1),1),IF(OR(F38="yes",G38="yes",H38="yes",I38="yes",J38="yes",K38="yes",#REF!="yes"),1,""))</f>
        <v>#REF!</v>
      </c>
      <c r="AX38" s="133"/>
      <c r="AY38" s="134"/>
    </row>
    <row r="39" spans="1:51" ht="36" thickBot="1" x14ac:dyDescent="0.4">
      <c r="A39" s="23" t="s">
        <v>128</v>
      </c>
      <c r="B39" s="125">
        <v>2205</v>
      </c>
      <c r="C39" s="13" t="s">
        <v>348</v>
      </c>
      <c r="D39" s="28" t="s">
        <v>361</v>
      </c>
      <c r="E39" s="27"/>
      <c r="F39" s="26" t="s">
        <v>88</v>
      </c>
      <c r="G39" s="26" t="s">
        <v>21</v>
      </c>
      <c r="H39" s="26" t="s">
        <v>88</v>
      </c>
      <c r="I39" s="26" t="s">
        <v>88</v>
      </c>
      <c r="J39" s="26" t="s">
        <v>21</v>
      </c>
      <c r="K39" s="26" t="s">
        <v>21</v>
      </c>
      <c r="L39" s="19"/>
      <c r="M39" s="17"/>
      <c r="N39" s="17"/>
      <c r="O39" s="17"/>
      <c r="P39" s="17"/>
      <c r="Q39" s="17"/>
      <c r="R39" s="17"/>
      <c r="S39" s="18"/>
      <c r="T39" s="131" t="str">
        <f>Table3[[#This Row],[Column12]]</f>
        <v>Auto:</v>
      </c>
      <c r="U39" s="22"/>
      <c r="V39" s="46" t="str">
        <f>IF(Table3[[#This Row],[TagOrderMethod]]="Ratio:","plants per 1 tag",IF(Table3[[#This Row],[TagOrderMethod]]="tags included","",IF(Table3[[#This Row],[TagOrderMethod]]="Qty:","tags",IF(Table3[[#This Row],[TagOrderMethod]]="Auto:",IF(U39&lt;&gt;"","tags","")))))</f>
        <v/>
      </c>
      <c r="W39" s="14">
        <v>50</v>
      </c>
      <c r="X39" s="14" t="str">
        <f>IF(ISNUMBER(SEARCH("tag",Table3[[#This Row],[Notes]])), "Yes", "No")</f>
        <v>No</v>
      </c>
      <c r="Y39" s="14" t="str">
        <f>IF(Table3[[#This Row],[Column11]]="yes","tags included","Auto:")</f>
        <v>Auto:</v>
      </c>
      <c r="Z3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Row],[TagOrderMethod]]="Auto:",IF(U39&gt;0,U39,IF(COUNTBLANK(L39:S39)=8,"",(IF(Table3[[#This Row],[Column11]]&lt;&gt;"no",Table3[[#This Row],[Size]]*(SUM(Table3[[#This Row],[Date 1]:[Date 8]])),"")))),""))),(Table3[[#This Row],[Bundle]])),"")</f>
        <v/>
      </c>
      <c r="AB39" s="86" t="str">
        <f t="shared" si="0"/>
        <v/>
      </c>
      <c r="AC39" s="68"/>
      <c r="AD39" s="37"/>
      <c r="AE39" s="38"/>
      <c r="AF39" s="39"/>
      <c r="AG39" s="111" t="s">
        <v>862</v>
      </c>
      <c r="AH39" s="111" t="s">
        <v>21</v>
      </c>
      <c r="AI39" s="111" t="s">
        <v>863</v>
      </c>
      <c r="AJ39" s="111" t="s">
        <v>864</v>
      </c>
      <c r="AK39" s="111" t="s">
        <v>21</v>
      </c>
      <c r="AL39" s="111" t="s">
        <v>21</v>
      </c>
      <c r="AM39" s="111" t="b">
        <f>IF(AND(Table3[[#This Row],[Column68]]=TRUE,COUNTBLANK(Table3[[#This Row],[Date 1]:[Date 8]])=8),TRUE,FALSE)</f>
        <v>0</v>
      </c>
      <c r="AN39" s="111" t="b">
        <f>COUNTIF(Table3[[#This Row],[512]:[51]],"yes")&gt;0</f>
        <v>0</v>
      </c>
      <c r="AO39" s="40" t="str">
        <f>IF(Table3[[#This Row],[512]]="yes",Table3[[#This Row],[Column1]],"")</f>
        <v/>
      </c>
      <c r="AP39" s="40" t="str">
        <f>IF(Table3[[#This Row],[250]]="yes",Table3[[#This Row],[Column1.5]],"")</f>
        <v/>
      </c>
      <c r="AQ39" s="40" t="str">
        <f>IF(Table3[[#This Row],[288]]="yes",Table3[[#This Row],[Column2]],"")</f>
        <v/>
      </c>
      <c r="AR39" s="40" t="str">
        <f>IF(Table3[[#This Row],[144]]="yes",Table3[[#This Row],[Column3]],"")</f>
        <v/>
      </c>
      <c r="AS39" s="40" t="str">
        <f>IF(Table3[[#This Row],[26]]="yes",Table3[[#This Row],[Column4]],"")</f>
        <v/>
      </c>
      <c r="AT39" s="40" t="str">
        <f>IF(Table3[[#This Row],[51]]="yes",Table3[[#This Row],[Column5]],"")</f>
        <v/>
      </c>
      <c r="AU39" s="25" t="str">
        <f>IF(COUNTBLANK(Table3[[#This Row],[Date 1]:[Date 8]])=7,IF(Table3[[#This Row],[Column9]]&lt;&gt;"",IF(SUM(L39:S39)&lt;&gt;0,Table3[[#This Row],[Column9]],""),""),(SUBSTITUTE(TRIM(SUBSTITUTE(AO39&amp;","&amp;AP39&amp;","&amp;AQ39&amp;","&amp;AR39&amp;","&amp;AS39&amp;","&amp;AT39&amp;",",","," "))," ",", ")))</f>
        <v/>
      </c>
      <c r="AV39" s="31" t="e">
        <f>IF(COUNTBLANK(L39:AC39)&lt;&gt;13,IF(Table3[[#This Row],[Comments]]="Please order in multiples of 20. Minimum order of 100.",IF(COUNTBLANK(Table3[[#This Row],[Date 1]:[Order]])=12,"",1),1),IF(OR(F39="yes",G39="yes",H39="yes",I39="yes",J39="yes",K39="yes",#REF!="yes"),1,""))</f>
        <v>#REF!</v>
      </c>
      <c r="AX39" s="133"/>
      <c r="AY39" s="134"/>
    </row>
    <row r="40" spans="1:51" ht="36" thickBot="1" x14ac:dyDescent="0.4">
      <c r="A40" s="23" t="s">
        <v>128</v>
      </c>
      <c r="B40" s="125">
        <v>2230</v>
      </c>
      <c r="C40" s="13" t="s">
        <v>348</v>
      </c>
      <c r="D40" s="28" t="s">
        <v>362</v>
      </c>
      <c r="E40" s="27"/>
      <c r="F40" s="26" t="s">
        <v>88</v>
      </c>
      <c r="G40" s="26" t="s">
        <v>21</v>
      </c>
      <c r="H40" s="26" t="s">
        <v>88</v>
      </c>
      <c r="I40" s="26" t="s">
        <v>88</v>
      </c>
      <c r="J40" s="26" t="s">
        <v>21</v>
      </c>
      <c r="K40" s="26" t="s">
        <v>21</v>
      </c>
      <c r="L40" s="19"/>
      <c r="M40" s="17"/>
      <c r="N40" s="17"/>
      <c r="O40" s="17"/>
      <c r="P40" s="17"/>
      <c r="Q40" s="17"/>
      <c r="R40" s="17"/>
      <c r="S40" s="18"/>
      <c r="T40" s="131" t="str">
        <f>Table3[[#This Row],[Column12]]</f>
        <v>Auto:</v>
      </c>
      <c r="U40" s="22"/>
      <c r="V40" s="46" t="str">
        <f>IF(Table3[[#This Row],[TagOrderMethod]]="Ratio:","plants per 1 tag",IF(Table3[[#This Row],[TagOrderMethod]]="tags included","",IF(Table3[[#This Row],[TagOrderMethod]]="Qty:","tags",IF(Table3[[#This Row],[TagOrderMethod]]="Auto:",IF(U40&lt;&gt;"","tags","")))))</f>
        <v/>
      </c>
      <c r="W40" s="14">
        <v>50</v>
      </c>
      <c r="X40" s="14" t="str">
        <f>IF(ISNUMBER(SEARCH("tag",Table3[[#This Row],[Notes]])), "Yes", "No")</f>
        <v>No</v>
      </c>
      <c r="Y40" s="14" t="str">
        <f>IF(Table3[[#This Row],[Column11]]="yes","tags included","Auto:")</f>
        <v>Auto:</v>
      </c>
      <c r="Z4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Row],[TagOrderMethod]]="Auto:",IF(U40&gt;0,U40,IF(COUNTBLANK(L40:S40)=8,"",(IF(Table3[[#This Row],[Column11]]&lt;&gt;"no",Table3[[#This Row],[Size]]*(SUM(Table3[[#This Row],[Date 1]:[Date 8]])),"")))),""))),(Table3[[#This Row],[Bundle]])),"")</f>
        <v/>
      </c>
      <c r="AB40" s="86" t="str">
        <f t="shared" si="0"/>
        <v/>
      </c>
      <c r="AC40" s="68"/>
      <c r="AD40" s="37"/>
      <c r="AE40" s="38"/>
      <c r="AF40" s="39"/>
      <c r="AG40" s="111" t="s">
        <v>865</v>
      </c>
      <c r="AH40" s="111" t="s">
        <v>21</v>
      </c>
      <c r="AI40" s="111" t="s">
        <v>866</v>
      </c>
      <c r="AJ40" s="111" t="s">
        <v>867</v>
      </c>
      <c r="AK40" s="111" t="s">
        <v>21</v>
      </c>
      <c r="AL40" s="111" t="s">
        <v>21</v>
      </c>
      <c r="AM40" s="111" t="b">
        <f>IF(AND(Table3[[#This Row],[Column68]]=TRUE,COUNTBLANK(Table3[[#This Row],[Date 1]:[Date 8]])=8),TRUE,FALSE)</f>
        <v>0</v>
      </c>
      <c r="AN40" s="111" t="b">
        <f>COUNTIF(Table3[[#This Row],[512]:[51]],"yes")&gt;0</f>
        <v>0</v>
      </c>
      <c r="AO40" s="40" t="str">
        <f>IF(Table3[[#This Row],[512]]="yes",Table3[[#This Row],[Column1]],"")</f>
        <v/>
      </c>
      <c r="AP40" s="40" t="str">
        <f>IF(Table3[[#This Row],[250]]="yes",Table3[[#This Row],[Column1.5]],"")</f>
        <v/>
      </c>
      <c r="AQ40" s="40" t="str">
        <f>IF(Table3[[#This Row],[288]]="yes",Table3[[#This Row],[Column2]],"")</f>
        <v/>
      </c>
      <c r="AR40" s="40" t="str">
        <f>IF(Table3[[#This Row],[144]]="yes",Table3[[#This Row],[Column3]],"")</f>
        <v/>
      </c>
      <c r="AS40" s="40" t="str">
        <f>IF(Table3[[#This Row],[26]]="yes",Table3[[#This Row],[Column4]],"")</f>
        <v/>
      </c>
      <c r="AT40" s="40" t="str">
        <f>IF(Table3[[#This Row],[51]]="yes",Table3[[#This Row],[Column5]],"")</f>
        <v/>
      </c>
      <c r="AU40" s="25" t="str">
        <f>IF(COUNTBLANK(Table3[[#This Row],[Date 1]:[Date 8]])=7,IF(Table3[[#This Row],[Column9]]&lt;&gt;"",IF(SUM(L40:S40)&lt;&gt;0,Table3[[#This Row],[Column9]],""),""),(SUBSTITUTE(TRIM(SUBSTITUTE(AO40&amp;","&amp;AP40&amp;","&amp;AQ40&amp;","&amp;AR40&amp;","&amp;AS40&amp;","&amp;AT40&amp;",",","," "))," ",", ")))</f>
        <v/>
      </c>
      <c r="AV40" s="31" t="e">
        <f>IF(COUNTBLANK(L40:AC40)&lt;&gt;13,IF(Table3[[#This Row],[Comments]]="Please order in multiples of 20. Minimum order of 100.",IF(COUNTBLANK(Table3[[#This Row],[Date 1]:[Order]])=12,"",1),1),IF(OR(F40="yes",G40="yes",H40="yes",I40="yes",J40="yes",K40="yes",#REF!="yes"),1,""))</f>
        <v>#REF!</v>
      </c>
      <c r="AX40" s="133"/>
      <c r="AY40" s="134"/>
    </row>
    <row r="41" spans="1:51" ht="36" thickBot="1" x14ac:dyDescent="0.4">
      <c r="A41" s="23" t="s">
        <v>128</v>
      </c>
      <c r="B41" s="125">
        <v>2235</v>
      </c>
      <c r="C41" s="13" t="s">
        <v>348</v>
      </c>
      <c r="D41" s="28" t="s">
        <v>363</v>
      </c>
      <c r="E41" s="27"/>
      <c r="F41" s="26" t="s">
        <v>88</v>
      </c>
      <c r="G41" s="26" t="s">
        <v>21</v>
      </c>
      <c r="H41" s="26" t="s">
        <v>88</v>
      </c>
      <c r="I41" s="26" t="s">
        <v>88</v>
      </c>
      <c r="J41" s="26" t="s">
        <v>21</v>
      </c>
      <c r="K41" s="26" t="s">
        <v>21</v>
      </c>
      <c r="L41" s="19"/>
      <c r="M41" s="17"/>
      <c r="N41" s="17"/>
      <c r="O41" s="17"/>
      <c r="P41" s="17"/>
      <c r="Q41" s="17"/>
      <c r="R41" s="17"/>
      <c r="S41" s="18"/>
      <c r="T41" s="131" t="str">
        <f>Table3[[#This Row],[Column12]]</f>
        <v>Auto:</v>
      </c>
      <c r="U41" s="22"/>
      <c r="V41" s="46" t="str">
        <f>IF(Table3[[#This Row],[TagOrderMethod]]="Ratio:","plants per 1 tag",IF(Table3[[#This Row],[TagOrderMethod]]="tags included","",IF(Table3[[#This Row],[TagOrderMethod]]="Qty:","tags",IF(Table3[[#This Row],[TagOrderMethod]]="Auto:",IF(U41&lt;&gt;"","tags","")))))</f>
        <v/>
      </c>
      <c r="W41" s="14">
        <v>50</v>
      </c>
      <c r="X41" s="14" t="str">
        <f>IF(ISNUMBER(SEARCH("tag",Table3[[#This Row],[Notes]])), "Yes", "No")</f>
        <v>No</v>
      </c>
      <c r="Y41" s="14" t="str">
        <f>IF(Table3[[#This Row],[Column11]]="yes","tags included","Auto:")</f>
        <v>Auto:</v>
      </c>
      <c r="Z4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Row],[TagOrderMethod]]="Auto:",IF(U41&gt;0,U41,IF(COUNTBLANK(L41:S41)=8,"",(IF(Table3[[#This Row],[Column11]]&lt;&gt;"no",Table3[[#This Row],[Size]]*(SUM(Table3[[#This Row],[Date 1]:[Date 8]])),"")))),""))),(Table3[[#This Row],[Bundle]])),"")</f>
        <v/>
      </c>
      <c r="AB41" s="86" t="str">
        <f t="shared" si="0"/>
        <v/>
      </c>
      <c r="AC41" s="68"/>
      <c r="AD41" s="37"/>
      <c r="AE41" s="38"/>
      <c r="AF41" s="39"/>
      <c r="AG41" s="111" t="s">
        <v>868</v>
      </c>
      <c r="AH41" s="111" t="s">
        <v>21</v>
      </c>
      <c r="AI41" s="111" t="s">
        <v>869</v>
      </c>
      <c r="AJ41" s="111" t="s">
        <v>870</v>
      </c>
      <c r="AK41" s="111" t="s">
        <v>21</v>
      </c>
      <c r="AL41" s="111" t="s">
        <v>21</v>
      </c>
      <c r="AM41" s="111" t="b">
        <f>IF(AND(Table3[[#This Row],[Column68]]=TRUE,COUNTBLANK(Table3[[#This Row],[Date 1]:[Date 8]])=8),TRUE,FALSE)</f>
        <v>0</v>
      </c>
      <c r="AN41" s="111" t="b">
        <f>COUNTIF(Table3[[#This Row],[512]:[51]],"yes")&gt;0</f>
        <v>0</v>
      </c>
      <c r="AO41" s="40" t="str">
        <f>IF(Table3[[#This Row],[512]]="yes",Table3[[#This Row],[Column1]],"")</f>
        <v/>
      </c>
      <c r="AP41" s="40" t="str">
        <f>IF(Table3[[#This Row],[250]]="yes",Table3[[#This Row],[Column1.5]],"")</f>
        <v/>
      </c>
      <c r="AQ41" s="40" t="str">
        <f>IF(Table3[[#This Row],[288]]="yes",Table3[[#This Row],[Column2]],"")</f>
        <v/>
      </c>
      <c r="AR41" s="40" t="str">
        <f>IF(Table3[[#This Row],[144]]="yes",Table3[[#This Row],[Column3]],"")</f>
        <v/>
      </c>
      <c r="AS41" s="40" t="str">
        <f>IF(Table3[[#This Row],[26]]="yes",Table3[[#This Row],[Column4]],"")</f>
        <v/>
      </c>
      <c r="AT41" s="40" t="str">
        <f>IF(Table3[[#This Row],[51]]="yes",Table3[[#This Row],[Column5]],"")</f>
        <v/>
      </c>
      <c r="AU41" s="25" t="str">
        <f>IF(COUNTBLANK(Table3[[#This Row],[Date 1]:[Date 8]])=7,IF(Table3[[#This Row],[Column9]]&lt;&gt;"",IF(SUM(L41:S41)&lt;&gt;0,Table3[[#This Row],[Column9]],""),""),(SUBSTITUTE(TRIM(SUBSTITUTE(AO41&amp;","&amp;AP41&amp;","&amp;AQ41&amp;","&amp;AR41&amp;","&amp;AS41&amp;","&amp;AT41&amp;",",","," "))," ",", ")))</f>
        <v/>
      </c>
      <c r="AV41" s="31" t="e">
        <f>IF(COUNTBLANK(L41:AC41)&lt;&gt;13,IF(Table3[[#This Row],[Comments]]="Please order in multiples of 20. Minimum order of 100.",IF(COUNTBLANK(Table3[[#This Row],[Date 1]:[Order]])=12,"",1),1),IF(OR(F41="yes",G41="yes",H41="yes",I41="yes",J41="yes",K41="yes",#REF!="yes"),1,""))</f>
        <v>#REF!</v>
      </c>
      <c r="AX41" s="133"/>
      <c r="AY41" s="134"/>
    </row>
    <row r="42" spans="1:51" ht="36" thickBot="1" x14ac:dyDescent="0.4">
      <c r="A42" s="23" t="s">
        <v>128</v>
      </c>
      <c r="B42" s="125">
        <v>2240</v>
      </c>
      <c r="C42" s="13" t="s">
        <v>348</v>
      </c>
      <c r="D42" s="28" t="s">
        <v>542</v>
      </c>
      <c r="E42" s="27"/>
      <c r="F42" s="26" t="s">
        <v>88</v>
      </c>
      <c r="G42" s="26" t="s">
        <v>21</v>
      </c>
      <c r="H42" s="26" t="s">
        <v>88</v>
      </c>
      <c r="I42" s="26" t="s">
        <v>88</v>
      </c>
      <c r="J42" s="26" t="s">
        <v>21</v>
      </c>
      <c r="K42" s="26" t="s">
        <v>21</v>
      </c>
      <c r="L42" s="19"/>
      <c r="M42" s="17"/>
      <c r="N42" s="17"/>
      <c r="O42" s="17"/>
      <c r="P42" s="17"/>
      <c r="Q42" s="17"/>
      <c r="R42" s="17"/>
      <c r="S42" s="18"/>
      <c r="T42" s="131" t="str">
        <f>Table3[[#This Row],[Column12]]</f>
        <v>Auto:</v>
      </c>
      <c r="U42" s="22"/>
      <c r="V42" s="46" t="str">
        <f>IF(Table3[[#This Row],[TagOrderMethod]]="Ratio:","plants per 1 tag",IF(Table3[[#This Row],[TagOrderMethod]]="tags included","",IF(Table3[[#This Row],[TagOrderMethod]]="Qty:","tags",IF(Table3[[#This Row],[TagOrderMethod]]="Auto:",IF(U42&lt;&gt;"","tags","")))))</f>
        <v/>
      </c>
      <c r="W42" s="14">
        <v>50</v>
      </c>
      <c r="X42" s="14" t="str">
        <f>IF(ISNUMBER(SEARCH("tag",Table3[[#This Row],[Notes]])), "Yes", "No")</f>
        <v>No</v>
      </c>
      <c r="Y42" s="14" t="str">
        <f>IF(Table3[[#This Row],[Column11]]="yes","tags included","Auto:")</f>
        <v>Auto:</v>
      </c>
      <c r="Z4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Row],[TagOrderMethod]]="Auto:",IF(U42&gt;0,U42,IF(COUNTBLANK(L42:S42)=8,"",(IF(Table3[[#This Row],[Column11]]&lt;&gt;"no",Table3[[#This Row],[Size]]*(SUM(Table3[[#This Row],[Date 1]:[Date 8]])),"")))),""))),(Table3[[#This Row],[Bundle]])),"")</f>
        <v/>
      </c>
      <c r="AB42" s="86" t="str">
        <f t="shared" si="0"/>
        <v/>
      </c>
      <c r="AC42" s="68"/>
      <c r="AD42" s="37"/>
      <c r="AE42" s="38"/>
      <c r="AF42" s="39"/>
      <c r="AG42" s="111" t="s">
        <v>871</v>
      </c>
      <c r="AH42" s="111" t="s">
        <v>21</v>
      </c>
      <c r="AI42" s="111" t="s">
        <v>872</v>
      </c>
      <c r="AJ42" s="111" t="s">
        <v>873</v>
      </c>
      <c r="AK42" s="111" t="s">
        <v>21</v>
      </c>
      <c r="AL42" s="111" t="s">
        <v>21</v>
      </c>
      <c r="AM42" s="111" t="b">
        <f>IF(AND(Table3[[#This Row],[Column68]]=TRUE,COUNTBLANK(Table3[[#This Row],[Date 1]:[Date 8]])=8),TRUE,FALSE)</f>
        <v>0</v>
      </c>
      <c r="AN42" s="111" t="b">
        <f>COUNTIF(Table3[[#This Row],[512]:[51]],"yes")&gt;0</f>
        <v>0</v>
      </c>
      <c r="AO42" s="40" t="str">
        <f>IF(Table3[[#This Row],[512]]="yes",Table3[[#This Row],[Column1]],"")</f>
        <v/>
      </c>
      <c r="AP42" s="40" t="str">
        <f>IF(Table3[[#This Row],[250]]="yes",Table3[[#This Row],[Column1.5]],"")</f>
        <v/>
      </c>
      <c r="AQ42" s="40" t="str">
        <f>IF(Table3[[#This Row],[288]]="yes",Table3[[#This Row],[Column2]],"")</f>
        <v/>
      </c>
      <c r="AR42" s="40" t="str">
        <f>IF(Table3[[#This Row],[144]]="yes",Table3[[#This Row],[Column3]],"")</f>
        <v/>
      </c>
      <c r="AS42" s="40" t="str">
        <f>IF(Table3[[#This Row],[26]]="yes",Table3[[#This Row],[Column4]],"")</f>
        <v/>
      </c>
      <c r="AT42" s="40" t="str">
        <f>IF(Table3[[#This Row],[51]]="yes",Table3[[#This Row],[Column5]],"")</f>
        <v/>
      </c>
      <c r="AU42" s="25" t="str">
        <f>IF(COUNTBLANK(Table3[[#This Row],[Date 1]:[Date 8]])=7,IF(Table3[[#This Row],[Column9]]&lt;&gt;"",IF(SUM(L42:S42)&lt;&gt;0,Table3[[#This Row],[Column9]],""),""),(SUBSTITUTE(TRIM(SUBSTITUTE(AO42&amp;","&amp;AP42&amp;","&amp;AQ42&amp;","&amp;AR42&amp;","&amp;AS42&amp;","&amp;AT42&amp;",",","," "))," ",", ")))</f>
        <v/>
      </c>
      <c r="AV42" s="31" t="e">
        <f>IF(COUNTBLANK(L42:AC42)&lt;&gt;13,IF(Table3[[#This Row],[Comments]]="Please order in multiples of 20. Minimum order of 100.",IF(COUNTBLANK(Table3[[#This Row],[Date 1]:[Order]])=12,"",1),1),IF(OR(F42="yes",G42="yes",H42="yes",I42="yes",J42="yes",K42="yes",#REF!="yes"),1,""))</f>
        <v>#REF!</v>
      </c>
      <c r="AX42" s="133"/>
      <c r="AY42" s="134"/>
    </row>
    <row r="43" spans="1:51" ht="36" thickBot="1" x14ac:dyDescent="0.4">
      <c r="A43" s="23" t="s">
        <v>128</v>
      </c>
      <c r="B43" s="125">
        <v>2245</v>
      </c>
      <c r="C43" s="13" t="s">
        <v>348</v>
      </c>
      <c r="D43" s="28" t="s">
        <v>364</v>
      </c>
      <c r="E43" s="27"/>
      <c r="F43" s="26" t="s">
        <v>88</v>
      </c>
      <c r="G43" s="26" t="s">
        <v>21</v>
      </c>
      <c r="H43" s="26" t="s">
        <v>88</v>
      </c>
      <c r="I43" s="26" t="s">
        <v>88</v>
      </c>
      <c r="J43" s="26" t="s">
        <v>21</v>
      </c>
      <c r="K43" s="26" t="s">
        <v>21</v>
      </c>
      <c r="L43" s="19"/>
      <c r="M43" s="17"/>
      <c r="N43" s="17"/>
      <c r="O43" s="17"/>
      <c r="P43" s="17"/>
      <c r="Q43" s="17"/>
      <c r="R43" s="17"/>
      <c r="S43" s="18"/>
      <c r="T43" s="131" t="str">
        <f>Table3[[#This Row],[Column12]]</f>
        <v>Auto:</v>
      </c>
      <c r="U43" s="22"/>
      <c r="V43" s="46" t="str">
        <f>IF(Table3[[#This Row],[TagOrderMethod]]="Ratio:","plants per 1 tag",IF(Table3[[#This Row],[TagOrderMethod]]="tags included","",IF(Table3[[#This Row],[TagOrderMethod]]="Qty:","tags",IF(Table3[[#This Row],[TagOrderMethod]]="Auto:",IF(U43&lt;&gt;"","tags","")))))</f>
        <v/>
      </c>
      <c r="W43" s="14">
        <v>50</v>
      </c>
      <c r="X43" s="14" t="str">
        <f>IF(ISNUMBER(SEARCH("tag",Table3[[#This Row],[Notes]])), "Yes", "No")</f>
        <v>No</v>
      </c>
      <c r="Y43" s="14" t="str">
        <f>IF(Table3[[#This Row],[Column11]]="yes","tags included","Auto:")</f>
        <v>Auto:</v>
      </c>
      <c r="Z4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Row],[TagOrderMethod]]="Auto:",IF(U43&gt;0,U43,IF(COUNTBLANK(L43:S43)=8,"",(IF(Table3[[#This Row],[Column11]]&lt;&gt;"no",Table3[[#This Row],[Size]]*(SUM(Table3[[#This Row],[Date 1]:[Date 8]])),"")))),""))),(Table3[[#This Row],[Bundle]])),"")</f>
        <v/>
      </c>
      <c r="AB43" s="86" t="str">
        <f t="shared" si="0"/>
        <v/>
      </c>
      <c r="AC43" s="68"/>
      <c r="AD43" s="37"/>
      <c r="AE43" s="38"/>
      <c r="AF43" s="39"/>
      <c r="AG43" s="111" t="s">
        <v>874</v>
      </c>
      <c r="AH43" s="111" t="s">
        <v>21</v>
      </c>
      <c r="AI43" s="111" t="s">
        <v>875</v>
      </c>
      <c r="AJ43" s="111" t="s">
        <v>876</v>
      </c>
      <c r="AK43" s="111" t="s">
        <v>21</v>
      </c>
      <c r="AL43" s="111" t="s">
        <v>21</v>
      </c>
      <c r="AM43" s="111" t="b">
        <f>IF(AND(Table3[[#This Row],[Column68]]=TRUE,COUNTBLANK(Table3[[#This Row],[Date 1]:[Date 8]])=8),TRUE,FALSE)</f>
        <v>0</v>
      </c>
      <c r="AN43" s="111" t="b">
        <f>COUNTIF(Table3[[#This Row],[512]:[51]],"yes")&gt;0</f>
        <v>0</v>
      </c>
      <c r="AO43" s="40" t="str">
        <f>IF(Table3[[#This Row],[512]]="yes",Table3[[#This Row],[Column1]],"")</f>
        <v/>
      </c>
      <c r="AP43" s="40" t="str">
        <f>IF(Table3[[#This Row],[250]]="yes",Table3[[#This Row],[Column1.5]],"")</f>
        <v/>
      </c>
      <c r="AQ43" s="40" t="str">
        <f>IF(Table3[[#This Row],[288]]="yes",Table3[[#This Row],[Column2]],"")</f>
        <v/>
      </c>
      <c r="AR43" s="40" t="str">
        <f>IF(Table3[[#This Row],[144]]="yes",Table3[[#This Row],[Column3]],"")</f>
        <v/>
      </c>
      <c r="AS43" s="40" t="str">
        <f>IF(Table3[[#This Row],[26]]="yes",Table3[[#This Row],[Column4]],"")</f>
        <v/>
      </c>
      <c r="AT43" s="40" t="str">
        <f>IF(Table3[[#This Row],[51]]="yes",Table3[[#This Row],[Column5]],"")</f>
        <v/>
      </c>
      <c r="AU43" s="25" t="str">
        <f>IF(COUNTBLANK(Table3[[#This Row],[Date 1]:[Date 8]])=7,IF(Table3[[#This Row],[Column9]]&lt;&gt;"",IF(SUM(L43:S43)&lt;&gt;0,Table3[[#This Row],[Column9]],""),""),(SUBSTITUTE(TRIM(SUBSTITUTE(AO43&amp;","&amp;AP43&amp;","&amp;AQ43&amp;","&amp;AR43&amp;","&amp;AS43&amp;","&amp;AT43&amp;",",","," "))," ",", ")))</f>
        <v/>
      </c>
      <c r="AV43" s="31" t="e">
        <f>IF(COUNTBLANK(L43:AC43)&lt;&gt;13,IF(Table3[[#This Row],[Comments]]="Please order in multiples of 20. Minimum order of 100.",IF(COUNTBLANK(Table3[[#This Row],[Date 1]:[Order]])=12,"",1),1),IF(OR(F43="yes",G43="yes",H43="yes",I43="yes",J43="yes",K43="yes",#REF!="yes"),1,""))</f>
        <v>#REF!</v>
      </c>
    </row>
    <row r="44" spans="1:51" ht="36" thickBot="1" x14ac:dyDescent="0.4">
      <c r="A44" s="23" t="s">
        <v>128</v>
      </c>
      <c r="B44" s="125">
        <v>2250</v>
      </c>
      <c r="C44" s="13" t="s">
        <v>348</v>
      </c>
      <c r="D44" s="28" t="s">
        <v>365</v>
      </c>
      <c r="E44" s="27"/>
      <c r="F44" s="26" t="s">
        <v>88</v>
      </c>
      <c r="G44" s="26" t="s">
        <v>21</v>
      </c>
      <c r="H44" s="26" t="s">
        <v>88</v>
      </c>
      <c r="I44" s="26" t="s">
        <v>88</v>
      </c>
      <c r="J44" s="26" t="s">
        <v>21</v>
      </c>
      <c r="K44" s="26" t="s">
        <v>21</v>
      </c>
      <c r="L44" s="19"/>
      <c r="M44" s="17"/>
      <c r="N44" s="17"/>
      <c r="O44" s="17"/>
      <c r="P44" s="17"/>
      <c r="Q44" s="17"/>
      <c r="R44" s="17"/>
      <c r="S44" s="18"/>
      <c r="T44" s="131" t="str">
        <f>Table3[[#This Row],[Column12]]</f>
        <v>Auto:</v>
      </c>
      <c r="U44" s="22"/>
      <c r="V44" s="46" t="str">
        <f>IF(Table3[[#This Row],[TagOrderMethod]]="Ratio:","plants per 1 tag",IF(Table3[[#This Row],[TagOrderMethod]]="tags included","",IF(Table3[[#This Row],[TagOrderMethod]]="Qty:","tags",IF(Table3[[#This Row],[TagOrderMethod]]="Auto:",IF(U44&lt;&gt;"","tags","")))))</f>
        <v/>
      </c>
      <c r="W44" s="14">
        <v>50</v>
      </c>
      <c r="X44" s="14" t="str">
        <f>IF(ISNUMBER(SEARCH("tag",Table3[[#This Row],[Notes]])), "Yes", "No")</f>
        <v>No</v>
      </c>
      <c r="Y44" s="14" t="str">
        <f>IF(Table3[[#This Row],[Column11]]="yes","tags included","Auto:")</f>
        <v>Auto:</v>
      </c>
      <c r="Z4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Row],[TagOrderMethod]]="Auto:",IF(U44&gt;0,U44,IF(COUNTBLANK(L44:S44)=8,"",(IF(Table3[[#This Row],[Column11]]&lt;&gt;"no",Table3[[#This Row],[Size]]*(SUM(Table3[[#This Row],[Date 1]:[Date 8]])),"")))),""))),(Table3[[#This Row],[Bundle]])),"")</f>
        <v/>
      </c>
      <c r="AB44" s="86" t="str">
        <f t="shared" si="0"/>
        <v/>
      </c>
      <c r="AC44" s="68"/>
      <c r="AD44" s="37"/>
      <c r="AE44" s="38"/>
      <c r="AF44" s="39"/>
      <c r="AG44" s="111" t="s">
        <v>877</v>
      </c>
      <c r="AH44" s="111" t="s">
        <v>21</v>
      </c>
      <c r="AI44" s="111" t="s">
        <v>878</v>
      </c>
      <c r="AJ44" s="111" t="s">
        <v>879</v>
      </c>
      <c r="AK44" s="111" t="s">
        <v>21</v>
      </c>
      <c r="AL44" s="111" t="s">
        <v>21</v>
      </c>
      <c r="AM44" s="111" t="b">
        <f>IF(AND(Table3[[#This Row],[Column68]]=TRUE,COUNTBLANK(Table3[[#This Row],[Date 1]:[Date 8]])=8),TRUE,FALSE)</f>
        <v>0</v>
      </c>
      <c r="AN44" s="111" t="b">
        <f>COUNTIF(Table3[[#This Row],[512]:[51]],"yes")&gt;0</f>
        <v>0</v>
      </c>
      <c r="AO44" s="40" t="str">
        <f>IF(Table3[[#This Row],[512]]="yes",Table3[[#This Row],[Column1]],"")</f>
        <v/>
      </c>
      <c r="AP44" s="40" t="str">
        <f>IF(Table3[[#This Row],[250]]="yes",Table3[[#This Row],[Column1.5]],"")</f>
        <v/>
      </c>
      <c r="AQ44" s="40" t="str">
        <f>IF(Table3[[#This Row],[288]]="yes",Table3[[#This Row],[Column2]],"")</f>
        <v/>
      </c>
      <c r="AR44" s="40" t="str">
        <f>IF(Table3[[#This Row],[144]]="yes",Table3[[#This Row],[Column3]],"")</f>
        <v/>
      </c>
      <c r="AS44" s="40" t="str">
        <f>IF(Table3[[#This Row],[26]]="yes",Table3[[#This Row],[Column4]],"")</f>
        <v/>
      </c>
      <c r="AT44" s="40" t="str">
        <f>IF(Table3[[#This Row],[51]]="yes",Table3[[#This Row],[Column5]],"")</f>
        <v/>
      </c>
      <c r="AU44" s="25" t="str">
        <f>IF(COUNTBLANK(Table3[[#This Row],[Date 1]:[Date 8]])=7,IF(Table3[[#This Row],[Column9]]&lt;&gt;"",IF(SUM(L44:S44)&lt;&gt;0,Table3[[#This Row],[Column9]],""),""),(SUBSTITUTE(TRIM(SUBSTITUTE(AO44&amp;","&amp;AP44&amp;","&amp;AQ44&amp;","&amp;AR44&amp;","&amp;AS44&amp;","&amp;AT44&amp;",",","," "))," ",", ")))</f>
        <v/>
      </c>
      <c r="AV44" s="31" t="e">
        <f>IF(COUNTBLANK(L44:AC44)&lt;&gt;13,IF(Table3[[#This Row],[Comments]]="Please order in multiples of 20. Minimum order of 100.",IF(COUNTBLANK(Table3[[#This Row],[Date 1]:[Order]])=12,"",1),1),IF(OR(F44="yes",G44="yes",H44="yes",I44="yes",J44="yes",K44="yes",#REF!="yes"),1,""))</f>
        <v>#REF!</v>
      </c>
    </row>
    <row r="45" spans="1:51" ht="36" thickBot="1" x14ac:dyDescent="0.4">
      <c r="A45" s="23" t="s">
        <v>128</v>
      </c>
      <c r="B45" s="125">
        <v>2255</v>
      </c>
      <c r="C45" s="13" t="s">
        <v>348</v>
      </c>
      <c r="D45" s="28" t="s">
        <v>366</v>
      </c>
      <c r="E45" s="27"/>
      <c r="F45" s="26" t="s">
        <v>88</v>
      </c>
      <c r="G45" s="26" t="s">
        <v>21</v>
      </c>
      <c r="H45" s="26" t="s">
        <v>88</v>
      </c>
      <c r="I45" s="26" t="s">
        <v>88</v>
      </c>
      <c r="J45" s="26" t="s">
        <v>21</v>
      </c>
      <c r="K45" s="26" t="s">
        <v>21</v>
      </c>
      <c r="L45" s="19"/>
      <c r="M45" s="17"/>
      <c r="N45" s="17"/>
      <c r="O45" s="17"/>
      <c r="P45" s="17"/>
      <c r="Q45" s="17"/>
      <c r="R45" s="17"/>
      <c r="S45" s="18"/>
      <c r="T45" s="131" t="str">
        <f>Table3[[#This Row],[Column12]]</f>
        <v>Auto:</v>
      </c>
      <c r="U45" s="22"/>
      <c r="V45" s="46" t="str">
        <f>IF(Table3[[#This Row],[TagOrderMethod]]="Ratio:","plants per 1 tag",IF(Table3[[#This Row],[TagOrderMethod]]="tags included","",IF(Table3[[#This Row],[TagOrderMethod]]="Qty:","tags",IF(Table3[[#This Row],[TagOrderMethod]]="Auto:",IF(U45&lt;&gt;"","tags","")))))</f>
        <v/>
      </c>
      <c r="W45" s="14">
        <v>50</v>
      </c>
      <c r="X45" s="14" t="str">
        <f>IF(ISNUMBER(SEARCH("tag",Table3[[#This Row],[Notes]])), "Yes", "No")</f>
        <v>No</v>
      </c>
      <c r="Y45" s="14" t="str">
        <f>IF(Table3[[#This Row],[Column11]]="yes","tags included","Auto:")</f>
        <v>Auto:</v>
      </c>
      <c r="Z4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Row],[TagOrderMethod]]="Auto:",IF(U45&gt;0,U45,IF(COUNTBLANK(L45:S45)=8,"",(IF(Table3[[#This Row],[Column11]]&lt;&gt;"no",Table3[[#This Row],[Size]]*(SUM(Table3[[#This Row],[Date 1]:[Date 8]])),"")))),""))),(Table3[[#This Row],[Bundle]])),"")</f>
        <v/>
      </c>
      <c r="AB45" s="86" t="str">
        <f t="shared" si="0"/>
        <v/>
      </c>
      <c r="AC45" s="68"/>
      <c r="AD45" s="37"/>
      <c r="AE45" s="38"/>
      <c r="AF45" s="39"/>
      <c r="AG45" s="111" t="s">
        <v>880</v>
      </c>
      <c r="AH45" s="111" t="s">
        <v>21</v>
      </c>
      <c r="AI45" s="111" t="s">
        <v>881</v>
      </c>
      <c r="AJ45" s="111" t="s">
        <v>882</v>
      </c>
      <c r="AK45" s="111" t="s">
        <v>21</v>
      </c>
      <c r="AL45" s="111" t="s">
        <v>21</v>
      </c>
      <c r="AM45" s="111" t="b">
        <f>IF(AND(Table3[[#This Row],[Column68]]=TRUE,COUNTBLANK(Table3[[#This Row],[Date 1]:[Date 8]])=8),TRUE,FALSE)</f>
        <v>0</v>
      </c>
      <c r="AN45" s="111" t="b">
        <f>COUNTIF(Table3[[#This Row],[512]:[51]],"yes")&gt;0</f>
        <v>0</v>
      </c>
      <c r="AO45" s="40" t="str">
        <f>IF(Table3[[#This Row],[512]]="yes",Table3[[#This Row],[Column1]],"")</f>
        <v/>
      </c>
      <c r="AP45" s="40" t="str">
        <f>IF(Table3[[#This Row],[250]]="yes",Table3[[#This Row],[Column1.5]],"")</f>
        <v/>
      </c>
      <c r="AQ45" s="40" t="str">
        <f>IF(Table3[[#This Row],[288]]="yes",Table3[[#This Row],[Column2]],"")</f>
        <v/>
      </c>
      <c r="AR45" s="40" t="str">
        <f>IF(Table3[[#This Row],[144]]="yes",Table3[[#This Row],[Column3]],"")</f>
        <v/>
      </c>
      <c r="AS45" s="40" t="str">
        <f>IF(Table3[[#This Row],[26]]="yes",Table3[[#This Row],[Column4]],"")</f>
        <v/>
      </c>
      <c r="AT45" s="40" t="str">
        <f>IF(Table3[[#This Row],[51]]="yes",Table3[[#This Row],[Column5]],"")</f>
        <v/>
      </c>
      <c r="AU45" s="25" t="str">
        <f>IF(COUNTBLANK(Table3[[#This Row],[Date 1]:[Date 8]])=7,IF(Table3[[#This Row],[Column9]]&lt;&gt;"",IF(SUM(L45:S45)&lt;&gt;0,Table3[[#This Row],[Column9]],""),""),(SUBSTITUTE(TRIM(SUBSTITUTE(AO45&amp;","&amp;AP45&amp;","&amp;AQ45&amp;","&amp;AR45&amp;","&amp;AS45&amp;","&amp;AT45&amp;",",","," "))," ",", ")))</f>
        <v/>
      </c>
      <c r="AV45" s="31" t="e">
        <f>IF(COUNTBLANK(L45:AC45)&lt;&gt;13,IF(Table3[[#This Row],[Comments]]="Please order in multiples of 20. Minimum order of 100.",IF(COUNTBLANK(Table3[[#This Row],[Date 1]:[Order]])=12,"",1),1),IF(OR(F45="yes",G45="yes",H45="yes",I45="yes",J45="yes",K45="yes",#REF!="yes"),1,""))</f>
        <v>#REF!</v>
      </c>
    </row>
    <row r="46" spans="1:51" ht="36" thickBot="1" x14ac:dyDescent="0.4">
      <c r="A46" s="23" t="s">
        <v>128</v>
      </c>
      <c r="B46" s="125">
        <v>2260</v>
      </c>
      <c r="C46" s="13" t="s">
        <v>348</v>
      </c>
      <c r="D46" s="28" t="s">
        <v>367</v>
      </c>
      <c r="E46" s="27"/>
      <c r="F46" s="26" t="s">
        <v>88</v>
      </c>
      <c r="G46" s="26" t="s">
        <v>21</v>
      </c>
      <c r="H46" s="26" t="s">
        <v>88</v>
      </c>
      <c r="I46" s="26" t="s">
        <v>88</v>
      </c>
      <c r="J46" s="26" t="s">
        <v>21</v>
      </c>
      <c r="K46" s="26" t="s">
        <v>21</v>
      </c>
      <c r="L46" s="19"/>
      <c r="M46" s="17"/>
      <c r="N46" s="17"/>
      <c r="O46" s="17"/>
      <c r="P46" s="17"/>
      <c r="Q46" s="17"/>
      <c r="R46" s="17"/>
      <c r="S46" s="18"/>
      <c r="T46" s="131" t="str">
        <f>Table3[[#This Row],[Column12]]</f>
        <v>Auto:</v>
      </c>
      <c r="U46" s="22"/>
      <c r="V46" s="46" t="str">
        <f>IF(Table3[[#This Row],[TagOrderMethod]]="Ratio:","plants per 1 tag",IF(Table3[[#This Row],[TagOrderMethod]]="tags included","",IF(Table3[[#This Row],[TagOrderMethod]]="Qty:","tags",IF(Table3[[#This Row],[TagOrderMethod]]="Auto:",IF(U46&lt;&gt;"","tags","")))))</f>
        <v/>
      </c>
      <c r="W46" s="14">
        <v>50</v>
      </c>
      <c r="X46" s="14" t="str">
        <f>IF(ISNUMBER(SEARCH("tag",Table3[[#This Row],[Notes]])), "Yes", "No")</f>
        <v>No</v>
      </c>
      <c r="Y46" s="14" t="str">
        <f>IF(Table3[[#This Row],[Column11]]="yes","tags included","Auto:")</f>
        <v>Auto:</v>
      </c>
      <c r="Z4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Row],[TagOrderMethod]]="Auto:",IF(U46&gt;0,U46,IF(COUNTBLANK(L46:S46)=8,"",(IF(Table3[[#This Row],[Column11]]&lt;&gt;"no",Table3[[#This Row],[Size]]*(SUM(Table3[[#This Row],[Date 1]:[Date 8]])),"")))),""))),(Table3[[#This Row],[Bundle]])),"")</f>
        <v/>
      </c>
      <c r="AB46" s="86" t="str">
        <f t="shared" si="0"/>
        <v/>
      </c>
      <c r="AC46" s="68"/>
      <c r="AD46" s="37"/>
      <c r="AE46" s="38"/>
      <c r="AF46" s="39"/>
      <c r="AG46" s="111" t="s">
        <v>883</v>
      </c>
      <c r="AH46" s="111" t="s">
        <v>21</v>
      </c>
      <c r="AI46" s="111" t="s">
        <v>884</v>
      </c>
      <c r="AJ46" s="111" t="s">
        <v>885</v>
      </c>
      <c r="AK46" s="111" t="s">
        <v>21</v>
      </c>
      <c r="AL46" s="111" t="s">
        <v>21</v>
      </c>
      <c r="AM46" s="111" t="b">
        <f>IF(AND(Table3[[#This Row],[Column68]]=TRUE,COUNTBLANK(Table3[[#This Row],[Date 1]:[Date 8]])=8),TRUE,FALSE)</f>
        <v>0</v>
      </c>
      <c r="AN46" s="111" t="b">
        <f>COUNTIF(Table3[[#This Row],[512]:[51]],"yes")&gt;0</f>
        <v>0</v>
      </c>
      <c r="AO46" s="40" t="str">
        <f>IF(Table3[[#This Row],[512]]="yes",Table3[[#This Row],[Column1]],"")</f>
        <v/>
      </c>
      <c r="AP46" s="40" t="str">
        <f>IF(Table3[[#This Row],[250]]="yes",Table3[[#This Row],[Column1.5]],"")</f>
        <v/>
      </c>
      <c r="AQ46" s="40" t="str">
        <f>IF(Table3[[#This Row],[288]]="yes",Table3[[#This Row],[Column2]],"")</f>
        <v/>
      </c>
      <c r="AR46" s="40" t="str">
        <f>IF(Table3[[#This Row],[144]]="yes",Table3[[#This Row],[Column3]],"")</f>
        <v/>
      </c>
      <c r="AS46" s="40" t="str">
        <f>IF(Table3[[#This Row],[26]]="yes",Table3[[#This Row],[Column4]],"")</f>
        <v/>
      </c>
      <c r="AT46" s="40" t="str">
        <f>IF(Table3[[#This Row],[51]]="yes",Table3[[#This Row],[Column5]],"")</f>
        <v/>
      </c>
      <c r="AU46" s="25" t="str">
        <f>IF(COUNTBLANK(Table3[[#This Row],[Date 1]:[Date 8]])=7,IF(Table3[[#This Row],[Column9]]&lt;&gt;"",IF(SUM(L46:S46)&lt;&gt;0,Table3[[#This Row],[Column9]],""),""),(SUBSTITUTE(TRIM(SUBSTITUTE(AO46&amp;","&amp;AP46&amp;","&amp;AQ46&amp;","&amp;AR46&amp;","&amp;AS46&amp;","&amp;AT46&amp;",",","," "))," ",", ")))</f>
        <v/>
      </c>
      <c r="AV46" s="31" t="e">
        <f>IF(COUNTBLANK(L46:AC46)&lt;&gt;13,IF(Table3[[#This Row],[Comments]]="Please order in multiples of 20. Minimum order of 100.",IF(COUNTBLANK(Table3[[#This Row],[Date 1]:[Order]])=12,"",1),1),IF(OR(F46="yes",G46="yes",H46="yes",I46="yes",J46="yes",K46="yes",#REF!="yes"),1,""))</f>
        <v>#REF!</v>
      </c>
    </row>
    <row r="47" spans="1:51" ht="36" thickBot="1" x14ac:dyDescent="0.4">
      <c r="A47" s="23" t="s">
        <v>128</v>
      </c>
      <c r="B47" s="125">
        <v>2265</v>
      </c>
      <c r="C47" s="13" t="s">
        <v>348</v>
      </c>
      <c r="D47" s="28" t="s">
        <v>368</v>
      </c>
      <c r="E47" s="27"/>
      <c r="F47" s="26" t="s">
        <v>88</v>
      </c>
      <c r="G47" s="26" t="s">
        <v>21</v>
      </c>
      <c r="H47" s="26" t="s">
        <v>88</v>
      </c>
      <c r="I47" s="26" t="s">
        <v>88</v>
      </c>
      <c r="J47" s="26" t="s">
        <v>21</v>
      </c>
      <c r="K47" s="26" t="s">
        <v>21</v>
      </c>
      <c r="L47" s="19"/>
      <c r="M47" s="17"/>
      <c r="N47" s="17"/>
      <c r="O47" s="17"/>
      <c r="P47" s="17"/>
      <c r="Q47" s="17"/>
      <c r="R47" s="17"/>
      <c r="S47" s="18"/>
      <c r="T47" s="131" t="str">
        <f>Table3[[#This Row],[Column12]]</f>
        <v>Auto:</v>
      </c>
      <c r="U47" s="22"/>
      <c r="V47" s="46" t="str">
        <f>IF(Table3[[#This Row],[TagOrderMethod]]="Ratio:","plants per 1 tag",IF(Table3[[#This Row],[TagOrderMethod]]="tags included","",IF(Table3[[#This Row],[TagOrderMethod]]="Qty:","tags",IF(Table3[[#This Row],[TagOrderMethod]]="Auto:",IF(U47&lt;&gt;"","tags","")))))</f>
        <v/>
      </c>
      <c r="W47" s="14">
        <v>50</v>
      </c>
      <c r="X47" s="14" t="str">
        <f>IF(ISNUMBER(SEARCH("tag",Table3[[#This Row],[Notes]])), "Yes", "No")</f>
        <v>No</v>
      </c>
      <c r="Y47" s="14" t="str">
        <f>IF(Table3[[#This Row],[Column11]]="yes","tags included","Auto:")</f>
        <v>Auto:</v>
      </c>
      <c r="Z4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Row],[TagOrderMethod]]="Auto:",IF(U47&gt;0,U47,IF(COUNTBLANK(L47:S47)=8,"",(IF(Table3[[#This Row],[Column11]]&lt;&gt;"no",Table3[[#This Row],[Size]]*(SUM(Table3[[#This Row],[Date 1]:[Date 8]])),"")))),""))),(Table3[[#This Row],[Bundle]])),"")</f>
        <v/>
      </c>
      <c r="AB47" s="86" t="str">
        <f t="shared" si="0"/>
        <v/>
      </c>
      <c r="AC47" s="68"/>
      <c r="AD47" s="37"/>
      <c r="AE47" s="38"/>
      <c r="AF47" s="39"/>
      <c r="AG47" s="111" t="s">
        <v>886</v>
      </c>
      <c r="AH47" s="111" t="s">
        <v>21</v>
      </c>
      <c r="AI47" s="111" t="s">
        <v>887</v>
      </c>
      <c r="AJ47" s="111" t="s">
        <v>888</v>
      </c>
      <c r="AK47" s="111" t="s">
        <v>21</v>
      </c>
      <c r="AL47" s="111" t="s">
        <v>21</v>
      </c>
      <c r="AM47" s="111" t="b">
        <f>IF(AND(Table3[[#This Row],[Column68]]=TRUE,COUNTBLANK(Table3[[#This Row],[Date 1]:[Date 8]])=8),TRUE,FALSE)</f>
        <v>0</v>
      </c>
      <c r="AN47" s="111" t="b">
        <f>COUNTIF(Table3[[#This Row],[512]:[51]],"yes")&gt;0</f>
        <v>0</v>
      </c>
      <c r="AO47" s="40" t="str">
        <f>IF(Table3[[#This Row],[512]]="yes",Table3[[#This Row],[Column1]],"")</f>
        <v/>
      </c>
      <c r="AP47" s="40" t="str">
        <f>IF(Table3[[#This Row],[250]]="yes",Table3[[#This Row],[Column1.5]],"")</f>
        <v/>
      </c>
      <c r="AQ47" s="40" t="str">
        <f>IF(Table3[[#This Row],[288]]="yes",Table3[[#This Row],[Column2]],"")</f>
        <v/>
      </c>
      <c r="AR47" s="40" t="str">
        <f>IF(Table3[[#This Row],[144]]="yes",Table3[[#This Row],[Column3]],"")</f>
        <v/>
      </c>
      <c r="AS47" s="40" t="str">
        <f>IF(Table3[[#This Row],[26]]="yes",Table3[[#This Row],[Column4]],"")</f>
        <v/>
      </c>
      <c r="AT47" s="40" t="str">
        <f>IF(Table3[[#This Row],[51]]="yes",Table3[[#This Row],[Column5]],"")</f>
        <v/>
      </c>
      <c r="AU47" s="25" t="str">
        <f>IF(COUNTBLANK(Table3[[#This Row],[Date 1]:[Date 8]])=7,IF(Table3[[#This Row],[Column9]]&lt;&gt;"",IF(SUM(L47:S47)&lt;&gt;0,Table3[[#This Row],[Column9]],""),""),(SUBSTITUTE(TRIM(SUBSTITUTE(AO47&amp;","&amp;AP47&amp;","&amp;AQ47&amp;","&amp;AR47&amp;","&amp;AS47&amp;","&amp;AT47&amp;",",","," "))," ",", ")))</f>
        <v/>
      </c>
      <c r="AV47" s="31" t="e">
        <f>IF(COUNTBLANK(L47:AC47)&lt;&gt;13,IF(Table3[[#This Row],[Comments]]="Please order in multiples of 20. Minimum order of 100.",IF(COUNTBLANK(Table3[[#This Row],[Date 1]:[Order]])=12,"",1),1),IF(OR(F47="yes",G47="yes",H47="yes",I47="yes",J47="yes",K47="yes",#REF!="yes"),1,""))</f>
        <v>#REF!</v>
      </c>
    </row>
    <row r="48" spans="1:51" ht="36" thickBot="1" x14ac:dyDescent="0.4">
      <c r="A48" s="23" t="s">
        <v>128</v>
      </c>
      <c r="B48" s="125">
        <v>2270</v>
      </c>
      <c r="C48" s="13" t="s">
        <v>348</v>
      </c>
      <c r="D48" s="28" t="s">
        <v>66</v>
      </c>
      <c r="E48" s="27"/>
      <c r="F48" s="26" t="s">
        <v>88</v>
      </c>
      <c r="G48" s="26" t="s">
        <v>21</v>
      </c>
      <c r="H48" s="26" t="s">
        <v>88</v>
      </c>
      <c r="I48" s="26" t="s">
        <v>88</v>
      </c>
      <c r="J48" s="26" t="s">
        <v>21</v>
      </c>
      <c r="K48" s="26" t="s">
        <v>21</v>
      </c>
      <c r="L48" s="19"/>
      <c r="M48" s="17"/>
      <c r="N48" s="17"/>
      <c r="O48" s="17"/>
      <c r="P48" s="17"/>
      <c r="Q48" s="17"/>
      <c r="R48" s="17"/>
      <c r="S48" s="18"/>
      <c r="T48" s="131" t="str">
        <f>Table3[[#This Row],[Column12]]</f>
        <v>Auto:</v>
      </c>
      <c r="U48" s="22"/>
      <c r="V48" s="46" t="str">
        <f>IF(Table3[[#This Row],[TagOrderMethod]]="Ratio:","plants per 1 tag",IF(Table3[[#This Row],[TagOrderMethod]]="tags included","",IF(Table3[[#This Row],[TagOrderMethod]]="Qty:","tags",IF(Table3[[#This Row],[TagOrderMethod]]="Auto:",IF(U48&lt;&gt;"","tags","")))))</f>
        <v/>
      </c>
      <c r="W48" s="14">
        <v>50</v>
      </c>
      <c r="X48" s="14" t="str">
        <f>IF(ISNUMBER(SEARCH("tag",Table3[[#This Row],[Notes]])), "Yes", "No")</f>
        <v>No</v>
      </c>
      <c r="Y48" s="14" t="str">
        <f>IF(Table3[[#This Row],[Column11]]="yes","tags included","Auto:")</f>
        <v>Auto:</v>
      </c>
      <c r="Z4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Row],[TagOrderMethod]]="Auto:",IF(U48&gt;0,U48,IF(COUNTBLANK(L48:S48)=8,"",(IF(Table3[[#This Row],[Column11]]&lt;&gt;"no",Table3[[#This Row],[Size]]*(SUM(Table3[[#This Row],[Date 1]:[Date 8]])),"")))),""))),(Table3[[#This Row],[Bundle]])),"")</f>
        <v/>
      </c>
      <c r="AB48" s="86" t="str">
        <f t="shared" si="0"/>
        <v/>
      </c>
      <c r="AC48" s="68"/>
      <c r="AD48" s="37"/>
      <c r="AE48" s="38"/>
      <c r="AF48" s="39"/>
      <c r="AG48" s="111" t="s">
        <v>889</v>
      </c>
      <c r="AH48" s="111" t="s">
        <v>21</v>
      </c>
      <c r="AI48" s="111" t="s">
        <v>890</v>
      </c>
      <c r="AJ48" s="111" t="s">
        <v>891</v>
      </c>
      <c r="AK48" s="111" t="s">
        <v>21</v>
      </c>
      <c r="AL48" s="111" t="s">
        <v>21</v>
      </c>
      <c r="AM48" s="111" t="b">
        <f>IF(AND(Table3[[#This Row],[Column68]]=TRUE,COUNTBLANK(Table3[[#This Row],[Date 1]:[Date 8]])=8),TRUE,FALSE)</f>
        <v>0</v>
      </c>
      <c r="AN48" s="111" t="b">
        <f>COUNTIF(Table3[[#This Row],[512]:[51]],"yes")&gt;0</f>
        <v>0</v>
      </c>
      <c r="AO48" s="40" t="str">
        <f>IF(Table3[[#This Row],[512]]="yes",Table3[[#This Row],[Column1]],"")</f>
        <v/>
      </c>
      <c r="AP48" s="40" t="str">
        <f>IF(Table3[[#This Row],[250]]="yes",Table3[[#This Row],[Column1.5]],"")</f>
        <v/>
      </c>
      <c r="AQ48" s="40" t="str">
        <f>IF(Table3[[#This Row],[288]]="yes",Table3[[#This Row],[Column2]],"")</f>
        <v/>
      </c>
      <c r="AR48" s="40" t="str">
        <f>IF(Table3[[#This Row],[144]]="yes",Table3[[#This Row],[Column3]],"")</f>
        <v/>
      </c>
      <c r="AS48" s="40" t="str">
        <f>IF(Table3[[#This Row],[26]]="yes",Table3[[#This Row],[Column4]],"")</f>
        <v/>
      </c>
      <c r="AT48" s="40" t="str">
        <f>IF(Table3[[#This Row],[51]]="yes",Table3[[#This Row],[Column5]],"")</f>
        <v/>
      </c>
      <c r="AU48" s="25" t="str">
        <f>IF(COUNTBLANK(Table3[[#This Row],[Date 1]:[Date 8]])=7,IF(Table3[[#This Row],[Column9]]&lt;&gt;"",IF(SUM(L48:S48)&lt;&gt;0,Table3[[#This Row],[Column9]],""),""),(SUBSTITUTE(TRIM(SUBSTITUTE(AO48&amp;","&amp;AP48&amp;","&amp;AQ48&amp;","&amp;AR48&amp;","&amp;AS48&amp;","&amp;AT48&amp;",",","," "))," ",", ")))</f>
        <v/>
      </c>
      <c r="AV48" s="31" t="e">
        <f>IF(COUNTBLANK(L48:AC48)&lt;&gt;13,IF(Table3[[#This Row],[Comments]]="Please order in multiples of 20. Minimum order of 100.",IF(COUNTBLANK(Table3[[#This Row],[Date 1]:[Order]])=12,"",1),1),IF(OR(F48="yes",G48="yes",H48="yes",I48="yes",J48="yes",K48="yes",#REF!="yes"),1,""))</f>
        <v>#REF!</v>
      </c>
    </row>
    <row r="49" spans="1:48" ht="36" thickBot="1" x14ac:dyDescent="0.4">
      <c r="A49" s="23" t="s">
        <v>128</v>
      </c>
      <c r="B49" s="125">
        <v>2275</v>
      </c>
      <c r="C49" s="13" t="s">
        <v>348</v>
      </c>
      <c r="D49" s="28" t="s">
        <v>369</v>
      </c>
      <c r="E49" s="27"/>
      <c r="F49" s="26" t="s">
        <v>88</v>
      </c>
      <c r="G49" s="26" t="s">
        <v>21</v>
      </c>
      <c r="H49" s="26" t="s">
        <v>88</v>
      </c>
      <c r="I49" s="26" t="s">
        <v>88</v>
      </c>
      <c r="J49" s="26" t="s">
        <v>21</v>
      </c>
      <c r="K49" s="26" t="s">
        <v>21</v>
      </c>
      <c r="L49" s="19"/>
      <c r="M49" s="17"/>
      <c r="N49" s="17"/>
      <c r="O49" s="17"/>
      <c r="P49" s="17"/>
      <c r="Q49" s="17"/>
      <c r="R49" s="17"/>
      <c r="S49" s="18"/>
      <c r="T49" s="131" t="str">
        <f>Table3[[#This Row],[Column12]]</f>
        <v>Auto:</v>
      </c>
      <c r="U49" s="22"/>
      <c r="V49" s="46" t="str">
        <f>IF(Table3[[#This Row],[TagOrderMethod]]="Ratio:","plants per 1 tag",IF(Table3[[#This Row],[TagOrderMethod]]="tags included","",IF(Table3[[#This Row],[TagOrderMethod]]="Qty:","tags",IF(Table3[[#This Row],[TagOrderMethod]]="Auto:",IF(U49&lt;&gt;"","tags","")))))</f>
        <v/>
      </c>
      <c r="W49" s="14">
        <v>50</v>
      </c>
      <c r="X49" s="14" t="str">
        <f>IF(ISNUMBER(SEARCH("tag",Table3[[#This Row],[Notes]])), "Yes", "No")</f>
        <v>No</v>
      </c>
      <c r="Y49" s="14" t="str">
        <f>IF(Table3[[#This Row],[Column11]]="yes","tags included","Auto:")</f>
        <v>Auto:</v>
      </c>
      <c r="Z4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Row],[TagOrderMethod]]="Auto:",IF(U49&gt;0,U49,IF(COUNTBLANK(L49:S49)=8,"",(IF(Table3[[#This Row],[Column11]]&lt;&gt;"no",Table3[[#This Row],[Size]]*(SUM(Table3[[#This Row],[Date 1]:[Date 8]])),"")))),""))),(Table3[[#This Row],[Bundle]])),"")</f>
        <v/>
      </c>
      <c r="AB49" s="86" t="str">
        <f t="shared" si="0"/>
        <v/>
      </c>
      <c r="AC49" s="68"/>
      <c r="AD49" s="37"/>
      <c r="AE49" s="38"/>
      <c r="AF49" s="39"/>
      <c r="AG49" s="111" t="s">
        <v>892</v>
      </c>
      <c r="AH49" s="111" t="s">
        <v>21</v>
      </c>
      <c r="AI49" s="111" t="s">
        <v>893</v>
      </c>
      <c r="AJ49" s="111" t="s">
        <v>894</v>
      </c>
      <c r="AK49" s="111" t="s">
        <v>21</v>
      </c>
      <c r="AL49" s="111" t="s">
        <v>21</v>
      </c>
      <c r="AM49" s="111" t="b">
        <f>IF(AND(Table3[[#This Row],[Column68]]=TRUE,COUNTBLANK(Table3[[#This Row],[Date 1]:[Date 8]])=8),TRUE,FALSE)</f>
        <v>0</v>
      </c>
      <c r="AN49" s="111" t="b">
        <f>COUNTIF(Table3[[#This Row],[512]:[51]],"yes")&gt;0</f>
        <v>0</v>
      </c>
      <c r="AO49" s="40" t="str">
        <f>IF(Table3[[#This Row],[512]]="yes",Table3[[#This Row],[Column1]],"")</f>
        <v/>
      </c>
      <c r="AP49" s="40" t="str">
        <f>IF(Table3[[#This Row],[250]]="yes",Table3[[#This Row],[Column1.5]],"")</f>
        <v/>
      </c>
      <c r="AQ49" s="40" t="str">
        <f>IF(Table3[[#This Row],[288]]="yes",Table3[[#This Row],[Column2]],"")</f>
        <v/>
      </c>
      <c r="AR49" s="40" t="str">
        <f>IF(Table3[[#This Row],[144]]="yes",Table3[[#This Row],[Column3]],"")</f>
        <v/>
      </c>
      <c r="AS49" s="40" t="str">
        <f>IF(Table3[[#This Row],[26]]="yes",Table3[[#This Row],[Column4]],"")</f>
        <v/>
      </c>
      <c r="AT49" s="40" t="str">
        <f>IF(Table3[[#This Row],[51]]="yes",Table3[[#This Row],[Column5]],"")</f>
        <v/>
      </c>
      <c r="AU49" s="25" t="str">
        <f>IF(COUNTBLANK(Table3[[#This Row],[Date 1]:[Date 8]])=7,IF(Table3[[#This Row],[Column9]]&lt;&gt;"",IF(SUM(L49:S49)&lt;&gt;0,Table3[[#This Row],[Column9]],""),""),(SUBSTITUTE(TRIM(SUBSTITUTE(AO49&amp;","&amp;AP49&amp;","&amp;AQ49&amp;","&amp;AR49&amp;","&amp;AS49&amp;","&amp;AT49&amp;",",","," "))," ",", ")))</f>
        <v/>
      </c>
      <c r="AV49" s="31" t="e">
        <f>IF(COUNTBLANK(L49:AC49)&lt;&gt;13,IF(Table3[[#This Row],[Comments]]="Please order in multiples of 20. Minimum order of 100.",IF(COUNTBLANK(Table3[[#This Row],[Date 1]:[Order]])=12,"",1),1),IF(OR(F49="yes",G49="yes",H49="yes",I49="yes",J49="yes",K49="yes",#REF!="yes"),1,""))</f>
        <v>#REF!</v>
      </c>
    </row>
    <row r="50" spans="1:48" ht="36" thickBot="1" x14ac:dyDescent="0.4">
      <c r="A50" s="23" t="s">
        <v>128</v>
      </c>
      <c r="B50" s="125">
        <v>2280</v>
      </c>
      <c r="C50" s="13" t="s">
        <v>348</v>
      </c>
      <c r="D50" s="28" t="s">
        <v>370</v>
      </c>
      <c r="E50" s="27"/>
      <c r="F50" s="26" t="s">
        <v>88</v>
      </c>
      <c r="G50" s="26" t="s">
        <v>21</v>
      </c>
      <c r="H50" s="26" t="s">
        <v>88</v>
      </c>
      <c r="I50" s="26" t="s">
        <v>88</v>
      </c>
      <c r="J50" s="26" t="s">
        <v>21</v>
      </c>
      <c r="K50" s="26" t="s">
        <v>21</v>
      </c>
      <c r="L50" s="19"/>
      <c r="M50" s="17"/>
      <c r="N50" s="17"/>
      <c r="O50" s="17"/>
      <c r="P50" s="17"/>
      <c r="Q50" s="17"/>
      <c r="R50" s="17"/>
      <c r="S50" s="18"/>
      <c r="T50" s="131" t="str">
        <f>Table3[[#This Row],[Column12]]</f>
        <v>Auto:</v>
      </c>
      <c r="U50" s="22"/>
      <c r="V50" s="46" t="str">
        <f>IF(Table3[[#This Row],[TagOrderMethod]]="Ratio:","plants per 1 tag",IF(Table3[[#This Row],[TagOrderMethod]]="tags included","",IF(Table3[[#This Row],[TagOrderMethod]]="Qty:","tags",IF(Table3[[#This Row],[TagOrderMethod]]="Auto:",IF(U50&lt;&gt;"","tags","")))))</f>
        <v/>
      </c>
      <c r="W50" s="14">
        <v>50</v>
      </c>
      <c r="X50" s="14" t="str">
        <f>IF(ISNUMBER(SEARCH("tag",Table3[[#This Row],[Notes]])), "Yes", "No")</f>
        <v>No</v>
      </c>
      <c r="Y50" s="14" t="str">
        <f>IF(Table3[[#This Row],[Column11]]="yes","tags included","Auto:")</f>
        <v>Auto:</v>
      </c>
      <c r="Z5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Row],[TagOrderMethod]]="Auto:",IF(U50&gt;0,U50,IF(COUNTBLANK(L50:S50)=8,"",(IF(Table3[[#This Row],[Column11]]&lt;&gt;"no",Table3[[#This Row],[Size]]*(SUM(Table3[[#This Row],[Date 1]:[Date 8]])),"")))),""))),(Table3[[#This Row],[Bundle]])),"")</f>
        <v/>
      </c>
      <c r="AB50" s="86" t="str">
        <f t="shared" si="0"/>
        <v/>
      </c>
      <c r="AC50" s="68"/>
      <c r="AD50" s="37"/>
      <c r="AE50" s="38"/>
      <c r="AF50" s="39"/>
      <c r="AG50" s="111" t="s">
        <v>895</v>
      </c>
      <c r="AH50" s="111" t="s">
        <v>21</v>
      </c>
      <c r="AI50" s="111" t="s">
        <v>896</v>
      </c>
      <c r="AJ50" s="111" t="s">
        <v>897</v>
      </c>
      <c r="AK50" s="111" t="s">
        <v>21</v>
      </c>
      <c r="AL50" s="111" t="s">
        <v>21</v>
      </c>
      <c r="AM50" s="111" t="b">
        <f>IF(AND(Table3[[#This Row],[Column68]]=TRUE,COUNTBLANK(Table3[[#This Row],[Date 1]:[Date 8]])=8),TRUE,FALSE)</f>
        <v>0</v>
      </c>
      <c r="AN50" s="111" t="b">
        <f>COUNTIF(Table3[[#This Row],[512]:[51]],"yes")&gt;0</f>
        <v>0</v>
      </c>
      <c r="AO50" s="40" t="str">
        <f>IF(Table3[[#This Row],[512]]="yes",Table3[[#This Row],[Column1]],"")</f>
        <v/>
      </c>
      <c r="AP50" s="40" t="str">
        <f>IF(Table3[[#This Row],[250]]="yes",Table3[[#This Row],[Column1.5]],"")</f>
        <v/>
      </c>
      <c r="AQ50" s="40" t="str">
        <f>IF(Table3[[#This Row],[288]]="yes",Table3[[#This Row],[Column2]],"")</f>
        <v/>
      </c>
      <c r="AR50" s="40" t="str">
        <f>IF(Table3[[#This Row],[144]]="yes",Table3[[#This Row],[Column3]],"")</f>
        <v/>
      </c>
      <c r="AS50" s="40" t="str">
        <f>IF(Table3[[#This Row],[26]]="yes",Table3[[#This Row],[Column4]],"")</f>
        <v/>
      </c>
      <c r="AT50" s="40" t="str">
        <f>IF(Table3[[#This Row],[51]]="yes",Table3[[#This Row],[Column5]],"")</f>
        <v/>
      </c>
      <c r="AU50" s="25" t="str">
        <f>IF(COUNTBLANK(Table3[[#This Row],[Date 1]:[Date 8]])=7,IF(Table3[[#This Row],[Column9]]&lt;&gt;"",IF(SUM(L50:S50)&lt;&gt;0,Table3[[#This Row],[Column9]],""),""),(SUBSTITUTE(TRIM(SUBSTITUTE(AO50&amp;","&amp;AP50&amp;","&amp;AQ50&amp;","&amp;AR50&amp;","&amp;AS50&amp;","&amp;AT50&amp;",",","," "))," ",", ")))</f>
        <v/>
      </c>
      <c r="AV50" s="31" t="e">
        <f>IF(COUNTBLANK(L50:AC50)&lt;&gt;13,IF(Table3[[#This Row],[Comments]]="Please order in multiples of 20. Minimum order of 100.",IF(COUNTBLANK(Table3[[#This Row],[Date 1]:[Order]])=12,"",1),1),IF(OR(F50="yes",G50="yes",H50="yes",I50="yes",J50="yes",K50="yes",#REF!="yes"),1,""))</f>
        <v>#REF!</v>
      </c>
    </row>
    <row r="51" spans="1:48" ht="36" thickBot="1" x14ac:dyDescent="0.4">
      <c r="A51" s="23" t="s">
        <v>128</v>
      </c>
      <c r="B51" s="125">
        <v>2285</v>
      </c>
      <c r="C51" s="13" t="s">
        <v>348</v>
      </c>
      <c r="D51" s="28" t="s">
        <v>371</v>
      </c>
      <c r="E51" s="27"/>
      <c r="F51" s="26" t="s">
        <v>88</v>
      </c>
      <c r="G51" s="26" t="s">
        <v>21</v>
      </c>
      <c r="H51" s="26" t="s">
        <v>88</v>
      </c>
      <c r="I51" s="26" t="s">
        <v>88</v>
      </c>
      <c r="J51" s="26" t="s">
        <v>21</v>
      </c>
      <c r="K51" s="26" t="s">
        <v>21</v>
      </c>
      <c r="L51" s="19"/>
      <c r="M51" s="17"/>
      <c r="N51" s="17"/>
      <c r="O51" s="17"/>
      <c r="P51" s="17"/>
      <c r="Q51" s="17"/>
      <c r="R51" s="17"/>
      <c r="S51" s="18"/>
      <c r="T51" s="131" t="str">
        <f>Table3[[#This Row],[Column12]]</f>
        <v>Auto:</v>
      </c>
      <c r="U51" s="22"/>
      <c r="V51" s="46" t="str">
        <f>IF(Table3[[#This Row],[TagOrderMethod]]="Ratio:","plants per 1 tag",IF(Table3[[#This Row],[TagOrderMethod]]="tags included","",IF(Table3[[#This Row],[TagOrderMethod]]="Qty:","tags",IF(Table3[[#This Row],[TagOrderMethod]]="Auto:",IF(U51&lt;&gt;"","tags","")))))</f>
        <v/>
      </c>
      <c r="W51" s="14">
        <v>50</v>
      </c>
      <c r="X51" s="14" t="str">
        <f>IF(ISNUMBER(SEARCH("tag",Table3[[#This Row],[Notes]])), "Yes", "No")</f>
        <v>No</v>
      </c>
      <c r="Y51" s="14" t="str">
        <f>IF(Table3[[#This Row],[Column11]]="yes","tags included","Auto:")</f>
        <v>Auto:</v>
      </c>
      <c r="Z5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Row],[TagOrderMethod]]="Auto:",IF(U51&gt;0,U51,IF(COUNTBLANK(L51:S51)=8,"",(IF(Table3[[#This Row],[Column11]]&lt;&gt;"no",Table3[[#This Row],[Size]]*(SUM(Table3[[#This Row],[Date 1]:[Date 8]])),"")))),""))),(Table3[[#This Row],[Bundle]])),"")</f>
        <v/>
      </c>
      <c r="AB51" s="86" t="str">
        <f t="shared" si="0"/>
        <v/>
      </c>
      <c r="AC51" s="68"/>
      <c r="AD51" s="37"/>
      <c r="AE51" s="38"/>
      <c r="AF51" s="39"/>
      <c r="AG51" s="111" t="s">
        <v>898</v>
      </c>
      <c r="AH51" s="111" t="s">
        <v>21</v>
      </c>
      <c r="AI51" s="111" t="s">
        <v>899</v>
      </c>
      <c r="AJ51" s="111" t="s">
        <v>900</v>
      </c>
      <c r="AK51" s="111" t="s">
        <v>21</v>
      </c>
      <c r="AL51" s="111" t="s">
        <v>21</v>
      </c>
      <c r="AM51" s="111" t="b">
        <f>IF(AND(Table3[[#This Row],[Column68]]=TRUE,COUNTBLANK(Table3[[#This Row],[Date 1]:[Date 8]])=8),TRUE,FALSE)</f>
        <v>0</v>
      </c>
      <c r="AN51" s="111" t="b">
        <f>COUNTIF(Table3[[#This Row],[512]:[51]],"yes")&gt;0</f>
        <v>0</v>
      </c>
      <c r="AO51" s="40" t="str">
        <f>IF(Table3[[#This Row],[512]]="yes",Table3[[#This Row],[Column1]],"")</f>
        <v/>
      </c>
      <c r="AP51" s="40" t="str">
        <f>IF(Table3[[#This Row],[250]]="yes",Table3[[#This Row],[Column1.5]],"")</f>
        <v/>
      </c>
      <c r="AQ51" s="40" t="str">
        <f>IF(Table3[[#This Row],[288]]="yes",Table3[[#This Row],[Column2]],"")</f>
        <v/>
      </c>
      <c r="AR51" s="40" t="str">
        <f>IF(Table3[[#This Row],[144]]="yes",Table3[[#This Row],[Column3]],"")</f>
        <v/>
      </c>
      <c r="AS51" s="40" t="str">
        <f>IF(Table3[[#This Row],[26]]="yes",Table3[[#This Row],[Column4]],"")</f>
        <v/>
      </c>
      <c r="AT51" s="40" t="str">
        <f>IF(Table3[[#This Row],[51]]="yes",Table3[[#This Row],[Column5]],"")</f>
        <v/>
      </c>
      <c r="AU51" s="25" t="str">
        <f>IF(COUNTBLANK(Table3[[#This Row],[Date 1]:[Date 8]])=7,IF(Table3[[#This Row],[Column9]]&lt;&gt;"",IF(SUM(L51:S51)&lt;&gt;0,Table3[[#This Row],[Column9]],""),""),(SUBSTITUTE(TRIM(SUBSTITUTE(AO51&amp;","&amp;AP51&amp;","&amp;AQ51&amp;","&amp;AR51&amp;","&amp;AS51&amp;","&amp;AT51&amp;",",","," "))," ",", ")))</f>
        <v/>
      </c>
      <c r="AV51" s="31" t="e">
        <f>IF(COUNTBLANK(L51:AC51)&lt;&gt;13,IF(Table3[[#This Row],[Comments]]="Please order in multiples of 20. Minimum order of 100.",IF(COUNTBLANK(Table3[[#This Row],[Date 1]:[Order]])=12,"",1),1),IF(OR(F51="yes",G51="yes",H51="yes",I51="yes",J51="yes",K51="yes",#REF!="yes"),1,""))</f>
        <v>#REF!</v>
      </c>
    </row>
    <row r="52" spans="1:48" ht="36" thickBot="1" x14ac:dyDescent="0.4">
      <c r="A52" s="23" t="s">
        <v>128</v>
      </c>
      <c r="B52" s="125">
        <v>2290</v>
      </c>
      <c r="C52" s="13" t="s">
        <v>348</v>
      </c>
      <c r="D52" s="28" t="s">
        <v>372</v>
      </c>
      <c r="E52" s="27"/>
      <c r="F52" s="26" t="s">
        <v>88</v>
      </c>
      <c r="G52" s="26" t="s">
        <v>21</v>
      </c>
      <c r="H52" s="26" t="s">
        <v>88</v>
      </c>
      <c r="I52" s="26" t="s">
        <v>88</v>
      </c>
      <c r="J52" s="26" t="s">
        <v>21</v>
      </c>
      <c r="K52" s="26" t="s">
        <v>21</v>
      </c>
      <c r="L52" s="19"/>
      <c r="M52" s="17"/>
      <c r="N52" s="17"/>
      <c r="O52" s="17"/>
      <c r="P52" s="17"/>
      <c r="Q52" s="17"/>
      <c r="R52" s="17"/>
      <c r="S52" s="18"/>
      <c r="T52" s="131" t="str">
        <f>Table3[[#This Row],[Column12]]</f>
        <v>Auto:</v>
      </c>
      <c r="U52" s="22"/>
      <c r="V52" s="46" t="str">
        <f>IF(Table3[[#This Row],[TagOrderMethod]]="Ratio:","plants per 1 tag",IF(Table3[[#This Row],[TagOrderMethod]]="tags included","",IF(Table3[[#This Row],[TagOrderMethod]]="Qty:","tags",IF(Table3[[#This Row],[TagOrderMethod]]="Auto:",IF(U52&lt;&gt;"","tags","")))))</f>
        <v/>
      </c>
      <c r="W52" s="14">
        <v>50</v>
      </c>
      <c r="X52" s="14" t="str">
        <f>IF(ISNUMBER(SEARCH("tag",Table3[[#This Row],[Notes]])), "Yes", "No")</f>
        <v>No</v>
      </c>
      <c r="Y52" s="14" t="str">
        <f>IF(Table3[[#This Row],[Column11]]="yes","tags included","Auto:")</f>
        <v>Auto:</v>
      </c>
      <c r="Z5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Row],[TagOrderMethod]]="Auto:",IF(U52&gt;0,U52,IF(COUNTBLANK(L52:S52)=8,"",(IF(Table3[[#This Row],[Column11]]&lt;&gt;"no",Table3[[#This Row],[Size]]*(SUM(Table3[[#This Row],[Date 1]:[Date 8]])),"")))),""))),(Table3[[#This Row],[Bundle]])),"")</f>
        <v/>
      </c>
      <c r="AB52" s="86" t="str">
        <f t="shared" si="0"/>
        <v/>
      </c>
      <c r="AC52" s="68"/>
      <c r="AD52" s="37"/>
      <c r="AE52" s="38"/>
      <c r="AF52" s="39"/>
      <c r="AG52" s="111" t="s">
        <v>901</v>
      </c>
      <c r="AH52" s="111" t="s">
        <v>21</v>
      </c>
      <c r="AI52" s="111" t="s">
        <v>902</v>
      </c>
      <c r="AJ52" s="111" t="s">
        <v>903</v>
      </c>
      <c r="AK52" s="111" t="s">
        <v>21</v>
      </c>
      <c r="AL52" s="111" t="s">
        <v>21</v>
      </c>
      <c r="AM52" s="111" t="b">
        <f>IF(AND(Table3[[#This Row],[Column68]]=TRUE,COUNTBLANK(Table3[[#This Row],[Date 1]:[Date 8]])=8),TRUE,FALSE)</f>
        <v>0</v>
      </c>
      <c r="AN52" s="111" t="b">
        <f>COUNTIF(Table3[[#This Row],[512]:[51]],"yes")&gt;0</f>
        <v>0</v>
      </c>
      <c r="AO52" s="40" t="str">
        <f>IF(Table3[[#This Row],[512]]="yes",Table3[[#This Row],[Column1]],"")</f>
        <v/>
      </c>
      <c r="AP52" s="40" t="str">
        <f>IF(Table3[[#This Row],[250]]="yes",Table3[[#This Row],[Column1.5]],"")</f>
        <v/>
      </c>
      <c r="AQ52" s="40" t="str">
        <f>IF(Table3[[#This Row],[288]]="yes",Table3[[#This Row],[Column2]],"")</f>
        <v/>
      </c>
      <c r="AR52" s="40" t="str">
        <f>IF(Table3[[#This Row],[144]]="yes",Table3[[#This Row],[Column3]],"")</f>
        <v/>
      </c>
      <c r="AS52" s="40" t="str">
        <f>IF(Table3[[#This Row],[26]]="yes",Table3[[#This Row],[Column4]],"")</f>
        <v/>
      </c>
      <c r="AT52" s="40" t="str">
        <f>IF(Table3[[#This Row],[51]]="yes",Table3[[#This Row],[Column5]],"")</f>
        <v/>
      </c>
      <c r="AU52" s="25" t="str">
        <f>IF(COUNTBLANK(Table3[[#This Row],[Date 1]:[Date 8]])=7,IF(Table3[[#This Row],[Column9]]&lt;&gt;"",IF(SUM(L52:S52)&lt;&gt;0,Table3[[#This Row],[Column9]],""),""),(SUBSTITUTE(TRIM(SUBSTITUTE(AO52&amp;","&amp;AP52&amp;","&amp;AQ52&amp;","&amp;AR52&amp;","&amp;AS52&amp;","&amp;AT52&amp;",",","," "))," ",", ")))</f>
        <v/>
      </c>
      <c r="AV52" s="31" t="e">
        <f>IF(COUNTBLANK(L52:AC52)&lt;&gt;13,IF(Table3[[#This Row],[Comments]]="Please order in multiples of 20. Minimum order of 100.",IF(COUNTBLANK(Table3[[#This Row],[Date 1]:[Order]])=12,"",1),1),IF(OR(F52="yes",G52="yes",H52="yes",I52="yes",J52="yes",K52="yes",#REF!="yes"),1,""))</f>
        <v>#REF!</v>
      </c>
    </row>
    <row r="53" spans="1:48" ht="36" thickBot="1" x14ac:dyDescent="0.4">
      <c r="A53" s="23" t="s">
        <v>128</v>
      </c>
      <c r="B53" s="125">
        <v>2295</v>
      </c>
      <c r="C53" s="13" t="s">
        <v>348</v>
      </c>
      <c r="D53" s="28" t="s">
        <v>373</v>
      </c>
      <c r="E53" s="27"/>
      <c r="F53" s="26" t="s">
        <v>88</v>
      </c>
      <c r="G53" s="26" t="s">
        <v>21</v>
      </c>
      <c r="H53" s="26" t="s">
        <v>88</v>
      </c>
      <c r="I53" s="26" t="s">
        <v>88</v>
      </c>
      <c r="J53" s="26" t="s">
        <v>21</v>
      </c>
      <c r="K53" s="26" t="s">
        <v>21</v>
      </c>
      <c r="L53" s="19"/>
      <c r="M53" s="17"/>
      <c r="N53" s="17"/>
      <c r="O53" s="17"/>
      <c r="P53" s="17"/>
      <c r="Q53" s="17"/>
      <c r="R53" s="17"/>
      <c r="S53" s="18"/>
      <c r="T53" s="131" t="str">
        <f>Table3[[#This Row],[Column12]]</f>
        <v>Auto:</v>
      </c>
      <c r="U53" s="22"/>
      <c r="V53" s="46" t="str">
        <f>IF(Table3[[#This Row],[TagOrderMethod]]="Ratio:","plants per 1 tag",IF(Table3[[#This Row],[TagOrderMethod]]="tags included","",IF(Table3[[#This Row],[TagOrderMethod]]="Qty:","tags",IF(Table3[[#This Row],[TagOrderMethod]]="Auto:",IF(U53&lt;&gt;"","tags","")))))</f>
        <v/>
      </c>
      <c r="W53" s="14">
        <v>50</v>
      </c>
      <c r="X53" s="14" t="str">
        <f>IF(ISNUMBER(SEARCH("tag",Table3[[#This Row],[Notes]])), "Yes", "No")</f>
        <v>No</v>
      </c>
      <c r="Y53" s="14" t="str">
        <f>IF(Table3[[#This Row],[Column11]]="yes","tags included","Auto:")</f>
        <v>Auto:</v>
      </c>
      <c r="Z5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Row],[TagOrderMethod]]="Auto:",IF(U53&gt;0,U53,IF(COUNTBLANK(L53:S53)=8,"",(IF(Table3[[#This Row],[Column11]]&lt;&gt;"no",Table3[[#This Row],[Size]]*(SUM(Table3[[#This Row],[Date 1]:[Date 8]])),"")))),""))),(Table3[[#This Row],[Bundle]])),"")</f>
        <v/>
      </c>
      <c r="AB53" s="86" t="str">
        <f t="shared" si="0"/>
        <v/>
      </c>
      <c r="AC53" s="68"/>
      <c r="AD53" s="37"/>
      <c r="AE53" s="38"/>
      <c r="AF53" s="39"/>
      <c r="AG53" s="111" t="s">
        <v>904</v>
      </c>
      <c r="AH53" s="111" t="s">
        <v>21</v>
      </c>
      <c r="AI53" s="111" t="s">
        <v>905</v>
      </c>
      <c r="AJ53" s="111" t="s">
        <v>906</v>
      </c>
      <c r="AK53" s="111" t="s">
        <v>21</v>
      </c>
      <c r="AL53" s="111" t="s">
        <v>21</v>
      </c>
      <c r="AM53" s="111" t="b">
        <f>IF(AND(Table3[[#This Row],[Column68]]=TRUE,COUNTBLANK(Table3[[#This Row],[Date 1]:[Date 8]])=8),TRUE,FALSE)</f>
        <v>0</v>
      </c>
      <c r="AN53" s="111" t="b">
        <f>COUNTIF(Table3[[#This Row],[512]:[51]],"yes")&gt;0</f>
        <v>0</v>
      </c>
      <c r="AO53" s="40" t="str">
        <f>IF(Table3[[#This Row],[512]]="yes",Table3[[#This Row],[Column1]],"")</f>
        <v/>
      </c>
      <c r="AP53" s="40" t="str">
        <f>IF(Table3[[#This Row],[250]]="yes",Table3[[#This Row],[Column1.5]],"")</f>
        <v/>
      </c>
      <c r="AQ53" s="40" t="str">
        <f>IF(Table3[[#This Row],[288]]="yes",Table3[[#This Row],[Column2]],"")</f>
        <v/>
      </c>
      <c r="AR53" s="40" t="str">
        <f>IF(Table3[[#This Row],[144]]="yes",Table3[[#This Row],[Column3]],"")</f>
        <v/>
      </c>
      <c r="AS53" s="40" t="str">
        <f>IF(Table3[[#This Row],[26]]="yes",Table3[[#This Row],[Column4]],"")</f>
        <v/>
      </c>
      <c r="AT53" s="40" t="str">
        <f>IF(Table3[[#This Row],[51]]="yes",Table3[[#This Row],[Column5]],"")</f>
        <v/>
      </c>
      <c r="AU53" s="25" t="str">
        <f>IF(COUNTBLANK(Table3[[#This Row],[Date 1]:[Date 8]])=7,IF(Table3[[#This Row],[Column9]]&lt;&gt;"",IF(SUM(L53:S53)&lt;&gt;0,Table3[[#This Row],[Column9]],""),""),(SUBSTITUTE(TRIM(SUBSTITUTE(AO53&amp;","&amp;AP53&amp;","&amp;AQ53&amp;","&amp;AR53&amp;","&amp;AS53&amp;","&amp;AT53&amp;",",","," "))," ",", ")))</f>
        <v/>
      </c>
      <c r="AV53" s="31" t="e">
        <f>IF(COUNTBLANK(L53:AC53)&lt;&gt;13,IF(Table3[[#This Row],[Comments]]="Please order in multiples of 20. Minimum order of 100.",IF(COUNTBLANK(Table3[[#This Row],[Date 1]:[Order]])=12,"",1),1),IF(OR(F53="yes",G53="yes",H53="yes",I53="yes",J53="yes",K53="yes",#REF!="yes"),1,""))</f>
        <v>#REF!</v>
      </c>
    </row>
    <row r="54" spans="1:48" ht="36" thickBot="1" x14ac:dyDescent="0.4">
      <c r="A54" s="23" t="s">
        <v>128</v>
      </c>
      <c r="B54" s="125">
        <v>2300</v>
      </c>
      <c r="C54" s="13" t="s">
        <v>348</v>
      </c>
      <c r="D54" s="28" t="s">
        <v>374</v>
      </c>
      <c r="E54" s="27"/>
      <c r="F54" s="26" t="s">
        <v>88</v>
      </c>
      <c r="G54" s="26" t="s">
        <v>21</v>
      </c>
      <c r="H54" s="26" t="s">
        <v>88</v>
      </c>
      <c r="I54" s="26" t="s">
        <v>88</v>
      </c>
      <c r="J54" s="26" t="s">
        <v>21</v>
      </c>
      <c r="K54" s="26" t="s">
        <v>21</v>
      </c>
      <c r="L54" s="19"/>
      <c r="M54" s="17"/>
      <c r="N54" s="17"/>
      <c r="O54" s="17"/>
      <c r="P54" s="17"/>
      <c r="Q54" s="17"/>
      <c r="R54" s="17"/>
      <c r="S54" s="18"/>
      <c r="T54" s="131" t="str">
        <f>Table3[[#This Row],[Column12]]</f>
        <v>Auto:</v>
      </c>
      <c r="U54" s="22"/>
      <c r="V54" s="46" t="str">
        <f>IF(Table3[[#This Row],[TagOrderMethod]]="Ratio:","plants per 1 tag",IF(Table3[[#This Row],[TagOrderMethod]]="tags included","",IF(Table3[[#This Row],[TagOrderMethod]]="Qty:","tags",IF(Table3[[#This Row],[TagOrderMethod]]="Auto:",IF(U54&lt;&gt;"","tags","")))))</f>
        <v/>
      </c>
      <c r="W54" s="14">
        <v>50</v>
      </c>
      <c r="X54" s="14" t="str">
        <f>IF(ISNUMBER(SEARCH("tag",Table3[[#This Row],[Notes]])), "Yes", "No")</f>
        <v>No</v>
      </c>
      <c r="Y54" s="14" t="str">
        <f>IF(Table3[[#This Row],[Column11]]="yes","tags included","Auto:")</f>
        <v>Auto:</v>
      </c>
      <c r="Z5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Row],[TagOrderMethod]]="Auto:",IF(U54&gt;0,U54,IF(COUNTBLANK(L54:S54)=8,"",(IF(Table3[[#This Row],[Column11]]&lt;&gt;"no",Table3[[#This Row],[Size]]*(SUM(Table3[[#This Row],[Date 1]:[Date 8]])),"")))),""))),(Table3[[#This Row],[Bundle]])),"")</f>
        <v/>
      </c>
      <c r="AB54" s="86" t="str">
        <f t="shared" si="0"/>
        <v/>
      </c>
      <c r="AC54" s="68"/>
      <c r="AD54" s="37"/>
      <c r="AE54" s="38"/>
      <c r="AF54" s="39"/>
      <c r="AG54" s="111" t="s">
        <v>907</v>
      </c>
      <c r="AH54" s="111" t="s">
        <v>21</v>
      </c>
      <c r="AI54" s="111" t="s">
        <v>908</v>
      </c>
      <c r="AJ54" s="111" t="s">
        <v>909</v>
      </c>
      <c r="AK54" s="111" t="s">
        <v>21</v>
      </c>
      <c r="AL54" s="111" t="s">
        <v>21</v>
      </c>
      <c r="AM54" s="111" t="b">
        <f>IF(AND(Table3[[#This Row],[Column68]]=TRUE,COUNTBLANK(Table3[[#This Row],[Date 1]:[Date 8]])=8),TRUE,FALSE)</f>
        <v>0</v>
      </c>
      <c r="AN54" s="111" t="b">
        <f>COUNTIF(Table3[[#This Row],[512]:[51]],"yes")&gt;0</f>
        <v>0</v>
      </c>
      <c r="AO54" s="40" t="str">
        <f>IF(Table3[[#This Row],[512]]="yes",Table3[[#This Row],[Column1]],"")</f>
        <v/>
      </c>
      <c r="AP54" s="40" t="str">
        <f>IF(Table3[[#This Row],[250]]="yes",Table3[[#This Row],[Column1.5]],"")</f>
        <v/>
      </c>
      <c r="AQ54" s="40" t="str">
        <f>IF(Table3[[#This Row],[288]]="yes",Table3[[#This Row],[Column2]],"")</f>
        <v/>
      </c>
      <c r="AR54" s="40" t="str">
        <f>IF(Table3[[#This Row],[144]]="yes",Table3[[#This Row],[Column3]],"")</f>
        <v/>
      </c>
      <c r="AS54" s="40" t="str">
        <f>IF(Table3[[#This Row],[26]]="yes",Table3[[#This Row],[Column4]],"")</f>
        <v/>
      </c>
      <c r="AT54" s="40" t="str">
        <f>IF(Table3[[#This Row],[51]]="yes",Table3[[#This Row],[Column5]],"")</f>
        <v/>
      </c>
      <c r="AU54" s="25" t="str">
        <f>IF(COUNTBLANK(Table3[[#This Row],[Date 1]:[Date 8]])=7,IF(Table3[[#This Row],[Column9]]&lt;&gt;"",IF(SUM(L54:S54)&lt;&gt;0,Table3[[#This Row],[Column9]],""),""),(SUBSTITUTE(TRIM(SUBSTITUTE(AO54&amp;","&amp;AP54&amp;","&amp;AQ54&amp;","&amp;AR54&amp;","&amp;AS54&amp;","&amp;AT54&amp;",",","," "))," ",", ")))</f>
        <v/>
      </c>
      <c r="AV54" s="31" t="e">
        <f>IF(COUNTBLANK(L54:AC54)&lt;&gt;13,IF(Table3[[#This Row],[Comments]]="Please order in multiples of 20. Minimum order of 100.",IF(COUNTBLANK(Table3[[#This Row],[Date 1]:[Order]])=12,"",1),1),IF(OR(F54="yes",G54="yes",H54="yes",I54="yes",J54="yes",K54="yes",#REF!="yes"),1,""))</f>
        <v>#REF!</v>
      </c>
    </row>
    <row r="55" spans="1:48" ht="36" thickBot="1" x14ac:dyDescent="0.4">
      <c r="A55" s="23" t="s">
        <v>128</v>
      </c>
      <c r="B55" s="125">
        <v>2305</v>
      </c>
      <c r="C55" s="13" t="s">
        <v>348</v>
      </c>
      <c r="D55" s="28" t="s">
        <v>375</v>
      </c>
      <c r="E55" s="27"/>
      <c r="F55" s="26" t="s">
        <v>88</v>
      </c>
      <c r="G55" s="26" t="s">
        <v>21</v>
      </c>
      <c r="H55" s="26" t="s">
        <v>88</v>
      </c>
      <c r="I55" s="26" t="s">
        <v>88</v>
      </c>
      <c r="J55" s="26" t="s">
        <v>21</v>
      </c>
      <c r="K55" s="26" t="s">
        <v>21</v>
      </c>
      <c r="L55" s="19"/>
      <c r="M55" s="17"/>
      <c r="N55" s="17"/>
      <c r="O55" s="17"/>
      <c r="P55" s="17"/>
      <c r="Q55" s="17"/>
      <c r="R55" s="17"/>
      <c r="S55" s="18"/>
      <c r="T55" s="131" t="str">
        <f>Table3[[#This Row],[Column12]]</f>
        <v>Auto:</v>
      </c>
      <c r="U55" s="22"/>
      <c r="V55" s="46" t="str">
        <f>IF(Table3[[#This Row],[TagOrderMethod]]="Ratio:","plants per 1 tag",IF(Table3[[#This Row],[TagOrderMethod]]="tags included","",IF(Table3[[#This Row],[TagOrderMethod]]="Qty:","tags",IF(Table3[[#This Row],[TagOrderMethod]]="Auto:",IF(U55&lt;&gt;"","tags","")))))</f>
        <v/>
      </c>
      <c r="W55" s="14">
        <v>50</v>
      </c>
      <c r="X55" s="14" t="str">
        <f>IF(ISNUMBER(SEARCH("tag",Table3[[#This Row],[Notes]])), "Yes", "No")</f>
        <v>No</v>
      </c>
      <c r="Y55" s="14" t="str">
        <f>IF(Table3[[#This Row],[Column11]]="yes","tags included","Auto:")</f>
        <v>Auto:</v>
      </c>
      <c r="Z5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Row],[TagOrderMethod]]="Auto:",IF(U55&gt;0,U55,IF(COUNTBLANK(L55:S55)=8,"",(IF(Table3[[#This Row],[Column11]]&lt;&gt;"no",Table3[[#This Row],[Size]]*(SUM(Table3[[#This Row],[Date 1]:[Date 8]])),"")))),""))),(Table3[[#This Row],[Bundle]])),"")</f>
        <v/>
      </c>
      <c r="AB55" s="86" t="str">
        <f t="shared" si="0"/>
        <v/>
      </c>
      <c r="AC55" s="68"/>
      <c r="AD55" s="37"/>
      <c r="AE55" s="38"/>
      <c r="AF55" s="39"/>
      <c r="AG55" s="111" t="s">
        <v>910</v>
      </c>
      <c r="AH55" s="111" t="s">
        <v>21</v>
      </c>
      <c r="AI55" s="111" t="s">
        <v>911</v>
      </c>
      <c r="AJ55" s="111" t="s">
        <v>912</v>
      </c>
      <c r="AK55" s="111" t="s">
        <v>21</v>
      </c>
      <c r="AL55" s="111" t="s">
        <v>21</v>
      </c>
      <c r="AM55" s="111" t="b">
        <f>IF(AND(Table3[[#This Row],[Column68]]=TRUE,COUNTBLANK(Table3[[#This Row],[Date 1]:[Date 8]])=8),TRUE,FALSE)</f>
        <v>0</v>
      </c>
      <c r="AN55" s="111" t="b">
        <f>COUNTIF(Table3[[#This Row],[512]:[51]],"yes")&gt;0</f>
        <v>0</v>
      </c>
      <c r="AO55" s="40" t="str">
        <f>IF(Table3[[#This Row],[512]]="yes",Table3[[#This Row],[Column1]],"")</f>
        <v/>
      </c>
      <c r="AP55" s="40" t="str">
        <f>IF(Table3[[#This Row],[250]]="yes",Table3[[#This Row],[Column1.5]],"")</f>
        <v/>
      </c>
      <c r="AQ55" s="40" t="str">
        <f>IF(Table3[[#This Row],[288]]="yes",Table3[[#This Row],[Column2]],"")</f>
        <v/>
      </c>
      <c r="AR55" s="40" t="str">
        <f>IF(Table3[[#This Row],[144]]="yes",Table3[[#This Row],[Column3]],"")</f>
        <v/>
      </c>
      <c r="AS55" s="40" t="str">
        <f>IF(Table3[[#This Row],[26]]="yes",Table3[[#This Row],[Column4]],"")</f>
        <v/>
      </c>
      <c r="AT55" s="40" t="str">
        <f>IF(Table3[[#This Row],[51]]="yes",Table3[[#This Row],[Column5]],"")</f>
        <v/>
      </c>
      <c r="AU55" s="25" t="str">
        <f>IF(COUNTBLANK(Table3[[#This Row],[Date 1]:[Date 8]])=7,IF(Table3[[#This Row],[Column9]]&lt;&gt;"",IF(SUM(L55:S55)&lt;&gt;0,Table3[[#This Row],[Column9]],""),""),(SUBSTITUTE(TRIM(SUBSTITUTE(AO55&amp;","&amp;AP55&amp;","&amp;AQ55&amp;","&amp;AR55&amp;","&amp;AS55&amp;","&amp;AT55&amp;",",","," "))," ",", ")))</f>
        <v/>
      </c>
      <c r="AV55" s="31" t="e">
        <f>IF(COUNTBLANK(L55:AC55)&lt;&gt;13,IF(Table3[[#This Row],[Comments]]="Please order in multiples of 20. Minimum order of 100.",IF(COUNTBLANK(Table3[[#This Row],[Date 1]:[Order]])=12,"",1),1),IF(OR(F55="yes",G55="yes",H55="yes",I55="yes",J55="yes",K55="yes",#REF!="yes"),1,""))</f>
        <v>#REF!</v>
      </c>
    </row>
    <row r="56" spans="1:48" ht="36" thickBot="1" x14ac:dyDescent="0.4">
      <c r="A56" s="23" t="s">
        <v>128</v>
      </c>
      <c r="B56" s="125">
        <v>2310</v>
      </c>
      <c r="C56" s="13" t="s">
        <v>348</v>
      </c>
      <c r="D56" s="28" t="s">
        <v>376</v>
      </c>
      <c r="E56" s="27"/>
      <c r="F56" s="26" t="s">
        <v>88</v>
      </c>
      <c r="G56" s="26" t="s">
        <v>21</v>
      </c>
      <c r="H56" s="26" t="s">
        <v>88</v>
      </c>
      <c r="I56" s="26" t="s">
        <v>88</v>
      </c>
      <c r="J56" s="26" t="s">
        <v>21</v>
      </c>
      <c r="K56" s="26" t="s">
        <v>21</v>
      </c>
      <c r="L56" s="19"/>
      <c r="M56" s="17"/>
      <c r="N56" s="17"/>
      <c r="O56" s="17"/>
      <c r="P56" s="17"/>
      <c r="Q56" s="17"/>
      <c r="R56" s="17"/>
      <c r="S56" s="18"/>
      <c r="T56" s="131" t="str">
        <f>Table3[[#This Row],[Column12]]</f>
        <v>Auto:</v>
      </c>
      <c r="U56" s="22"/>
      <c r="V56" s="46" t="str">
        <f>IF(Table3[[#This Row],[TagOrderMethod]]="Ratio:","plants per 1 tag",IF(Table3[[#This Row],[TagOrderMethod]]="tags included","",IF(Table3[[#This Row],[TagOrderMethod]]="Qty:","tags",IF(Table3[[#This Row],[TagOrderMethod]]="Auto:",IF(U56&lt;&gt;"","tags","")))))</f>
        <v/>
      </c>
      <c r="W56" s="14">
        <v>50</v>
      </c>
      <c r="X56" s="14" t="str">
        <f>IF(ISNUMBER(SEARCH("tag",Table3[[#This Row],[Notes]])), "Yes", "No")</f>
        <v>No</v>
      </c>
      <c r="Y56" s="14" t="str">
        <f>IF(Table3[[#This Row],[Column11]]="yes","tags included","Auto:")</f>
        <v>Auto:</v>
      </c>
      <c r="Z5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Row],[TagOrderMethod]]="Auto:",IF(U56&gt;0,U56,IF(COUNTBLANK(L56:S56)=8,"",(IF(Table3[[#This Row],[Column11]]&lt;&gt;"no",Table3[[#This Row],[Size]]*(SUM(Table3[[#This Row],[Date 1]:[Date 8]])),"")))),""))),(Table3[[#This Row],[Bundle]])),"")</f>
        <v/>
      </c>
      <c r="AB56" s="86" t="str">
        <f t="shared" si="0"/>
        <v/>
      </c>
      <c r="AC56" s="68"/>
      <c r="AD56" s="37"/>
      <c r="AE56" s="38"/>
      <c r="AF56" s="39"/>
      <c r="AG56" s="111" t="s">
        <v>913</v>
      </c>
      <c r="AH56" s="111" t="s">
        <v>21</v>
      </c>
      <c r="AI56" s="111" t="s">
        <v>914</v>
      </c>
      <c r="AJ56" s="111" t="s">
        <v>915</v>
      </c>
      <c r="AK56" s="111" t="s">
        <v>21</v>
      </c>
      <c r="AL56" s="111" t="s">
        <v>21</v>
      </c>
      <c r="AM56" s="111" t="b">
        <f>IF(AND(Table3[[#This Row],[Column68]]=TRUE,COUNTBLANK(Table3[[#This Row],[Date 1]:[Date 8]])=8),TRUE,FALSE)</f>
        <v>0</v>
      </c>
      <c r="AN56" s="111" t="b">
        <f>COUNTIF(Table3[[#This Row],[512]:[51]],"yes")&gt;0</f>
        <v>0</v>
      </c>
      <c r="AO56" s="40" t="str">
        <f>IF(Table3[[#This Row],[512]]="yes",Table3[[#This Row],[Column1]],"")</f>
        <v/>
      </c>
      <c r="AP56" s="40" t="str">
        <f>IF(Table3[[#This Row],[250]]="yes",Table3[[#This Row],[Column1.5]],"")</f>
        <v/>
      </c>
      <c r="AQ56" s="40" t="str">
        <f>IF(Table3[[#This Row],[288]]="yes",Table3[[#This Row],[Column2]],"")</f>
        <v/>
      </c>
      <c r="AR56" s="40" t="str">
        <f>IF(Table3[[#This Row],[144]]="yes",Table3[[#This Row],[Column3]],"")</f>
        <v/>
      </c>
      <c r="AS56" s="40" t="str">
        <f>IF(Table3[[#This Row],[26]]="yes",Table3[[#This Row],[Column4]],"")</f>
        <v/>
      </c>
      <c r="AT56" s="40" t="str">
        <f>IF(Table3[[#This Row],[51]]="yes",Table3[[#This Row],[Column5]],"")</f>
        <v/>
      </c>
      <c r="AU56" s="25" t="str">
        <f>IF(COUNTBLANK(Table3[[#This Row],[Date 1]:[Date 8]])=7,IF(Table3[[#This Row],[Column9]]&lt;&gt;"",IF(SUM(L56:S56)&lt;&gt;0,Table3[[#This Row],[Column9]],""),""),(SUBSTITUTE(TRIM(SUBSTITUTE(AO56&amp;","&amp;AP56&amp;","&amp;AQ56&amp;","&amp;AR56&amp;","&amp;AS56&amp;","&amp;AT56&amp;",",","," "))," ",", ")))</f>
        <v/>
      </c>
      <c r="AV56" s="31" t="e">
        <f>IF(COUNTBLANK(L56:AC56)&lt;&gt;13,IF(Table3[[#This Row],[Comments]]="Please order in multiples of 20. Minimum order of 100.",IF(COUNTBLANK(Table3[[#This Row],[Date 1]:[Order]])=12,"",1),1),IF(OR(F56="yes",G56="yes",H56="yes",I56="yes",J56="yes",K56="yes",#REF!="yes"),1,""))</f>
        <v>#REF!</v>
      </c>
    </row>
    <row r="57" spans="1:48" ht="36" thickBot="1" x14ac:dyDescent="0.4">
      <c r="A57" s="23" t="s">
        <v>128</v>
      </c>
      <c r="B57" s="125">
        <v>4120</v>
      </c>
      <c r="C57" s="13" t="s">
        <v>348</v>
      </c>
      <c r="D57" s="28" t="s">
        <v>543</v>
      </c>
      <c r="E57" s="27"/>
      <c r="F57" s="26" t="s">
        <v>21</v>
      </c>
      <c r="G57" s="26" t="s">
        <v>21</v>
      </c>
      <c r="H57" s="26" t="s">
        <v>88</v>
      </c>
      <c r="I57" s="26" t="s">
        <v>88</v>
      </c>
      <c r="J57" s="26" t="s">
        <v>88</v>
      </c>
      <c r="K57" s="26" t="s">
        <v>21</v>
      </c>
      <c r="L57" s="19"/>
      <c r="M57" s="17"/>
      <c r="N57" s="17"/>
      <c r="O57" s="17"/>
      <c r="P57" s="17"/>
      <c r="Q57" s="17"/>
      <c r="R57" s="17"/>
      <c r="S57" s="18"/>
      <c r="T57" s="131" t="str">
        <f>Table3[[#This Row],[Column12]]</f>
        <v>Auto:</v>
      </c>
      <c r="U57" s="22"/>
      <c r="V57" s="46" t="str">
        <f>IF(Table3[[#This Row],[TagOrderMethod]]="Ratio:","plants per 1 tag",IF(Table3[[#This Row],[TagOrderMethod]]="tags included","",IF(Table3[[#This Row],[TagOrderMethod]]="Qty:","tags",IF(Table3[[#This Row],[TagOrderMethod]]="Auto:",IF(U57&lt;&gt;"","tags","")))))</f>
        <v/>
      </c>
      <c r="W57" s="14">
        <v>50</v>
      </c>
      <c r="X57" s="14" t="str">
        <f>IF(ISNUMBER(SEARCH("tag",Table3[[#This Row],[Notes]])), "Yes", "No")</f>
        <v>No</v>
      </c>
      <c r="Y57" s="14" t="str">
        <f>IF(Table3[[#This Row],[Column11]]="yes","tags included","Auto:")</f>
        <v>Auto:</v>
      </c>
      <c r="Z5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Row],[TagOrderMethod]]="Auto:",IF(U57&gt;0,U57,IF(COUNTBLANK(L57:S57)=8,"",(IF(Table3[[#This Row],[Column11]]&lt;&gt;"no",Table3[[#This Row],[Size]]*(SUM(Table3[[#This Row],[Date 1]:[Date 8]])),"")))),""))),(Table3[[#This Row],[Bundle]])),"")</f>
        <v/>
      </c>
      <c r="AB57" s="86" t="str">
        <f t="shared" si="0"/>
        <v/>
      </c>
      <c r="AC57" s="68"/>
      <c r="AD57" s="37"/>
      <c r="AE57" s="38"/>
      <c r="AF57" s="39"/>
      <c r="AG57" s="111" t="s">
        <v>21</v>
      </c>
      <c r="AH57" s="111" t="s">
        <v>21</v>
      </c>
      <c r="AI57" s="111" t="s">
        <v>916</v>
      </c>
      <c r="AJ57" s="111" t="s">
        <v>917</v>
      </c>
      <c r="AK57" s="111" t="s">
        <v>918</v>
      </c>
      <c r="AL57" s="111" t="s">
        <v>21</v>
      </c>
      <c r="AM57" s="111" t="b">
        <f>IF(AND(Table3[[#This Row],[Column68]]=TRUE,COUNTBLANK(Table3[[#This Row],[Date 1]:[Date 8]])=8),TRUE,FALSE)</f>
        <v>0</v>
      </c>
      <c r="AN57" s="111" t="b">
        <f>COUNTIF(Table3[[#This Row],[512]:[51]],"yes")&gt;0</f>
        <v>0</v>
      </c>
      <c r="AO57" s="40" t="str">
        <f>IF(Table3[[#This Row],[512]]="yes",Table3[[#This Row],[Column1]],"")</f>
        <v/>
      </c>
      <c r="AP57" s="40" t="str">
        <f>IF(Table3[[#This Row],[250]]="yes",Table3[[#This Row],[Column1.5]],"")</f>
        <v/>
      </c>
      <c r="AQ57" s="40" t="str">
        <f>IF(Table3[[#This Row],[288]]="yes",Table3[[#This Row],[Column2]],"")</f>
        <v/>
      </c>
      <c r="AR57" s="40" t="str">
        <f>IF(Table3[[#This Row],[144]]="yes",Table3[[#This Row],[Column3]],"")</f>
        <v/>
      </c>
      <c r="AS57" s="40" t="str">
        <f>IF(Table3[[#This Row],[26]]="yes",Table3[[#This Row],[Column4]],"")</f>
        <v/>
      </c>
      <c r="AT57" s="40" t="str">
        <f>IF(Table3[[#This Row],[51]]="yes",Table3[[#This Row],[Column5]],"")</f>
        <v/>
      </c>
      <c r="AU57" s="25" t="str">
        <f>IF(COUNTBLANK(Table3[[#This Row],[Date 1]:[Date 8]])=7,IF(Table3[[#This Row],[Column9]]&lt;&gt;"",IF(SUM(L57:S57)&lt;&gt;0,Table3[[#This Row],[Column9]],""),""),(SUBSTITUTE(TRIM(SUBSTITUTE(AO57&amp;","&amp;AP57&amp;","&amp;AQ57&amp;","&amp;AR57&amp;","&amp;AS57&amp;","&amp;AT57&amp;",",","," "))," ",", ")))</f>
        <v/>
      </c>
      <c r="AV57" s="31" t="e">
        <f>IF(COUNTBLANK(L57:AC57)&lt;&gt;13,IF(Table3[[#This Row],[Comments]]="Please order in multiples of 20. Minimum order of 100.",IF(COUNTBLANK(Table3[[#This Row],[Date 1]:[Order]])=12,"",1),1),IF(OR(F57="yes",G57="yes",H57="yes",I57="yes",J57="yes",K57="yes",#REF!="yes"),1,""))</f>
        <v>#REF!</v>
      </c>
    </row>
    <row r="58" spans="1:48" ht="36" thickBot="1" x14ac:dyDescent="0.4">
      <c r="A58" s="23" t="s">
        <v>128</v>
      </c>
      <c r="B58" s="125">
        <v>4125</v>
      </c>
      <c r="C58" s="13" t="s">
        <v>348</v>
      </c>
      <c r="D58" s="28" t="s">
        <v>755</v>
      </c>
      <c r="E58" s="27"/>
      <c r="F58" s="26" t="s">
        <v>21</v>
      </c>
      <c r="G58" s="26" t="s">
        <v>21</v>
      </c>
      <c r="H58" s="26" t="s">
        <v>88</v>
      </c>
      <c r="I58" s="26" t="s">
        <v>88</v>
      </c>
      <c r="J58" s="26" t="s">
        <v>88</v>
      </c>
      <c r="K58" s="26" t="s">
        <v>21</v>
      </c>
      <c r="L58" s="19"/>
      <c r="M58" s="17"/>
      <c r="N58" s="17"/>
      <c r="O58" s="17"/>
      <c r="P58" s="17"/>
      <c r="Q58" s="17"/>
      <c r="R58" s="17"/>
      <c r="S58" s="18"/>
      <c r="T58" s="131" t="str">
        <f>Table3[[#This Row],[Column12]]</f>
        <v>Auto:</v>
      </c>
      <c r="U58" s="22"/>
      <c r="V58" s="46" t="str">
        <f>IF(Table3[[#This Row],[TagOrderMethod]]="Ratio:","plants per 1 tag",IF(Table3[[#This Row],[TagOrderMethod]]="tags included","",IF(Table3[[#This Row],[TagOrderMethod]]="Qty:","tags",IF(Table3[[#This Row],[TagOrderMethod]]="Auto:",IF(U58&lt;&gt;"","tags","")))))</f>
        <v/>
      </c>
      <c r="W58" s="14">
        <v>50</v>
      </c>
      <c r="X58" s="14" t="str">
        <f>IF(ISNUMBER(SEARCH("tag",Table3[[#This Row],[Notes]])), "Yes", "No")</f>
        <v>No</v>
      </c>
      <c r="Y58" s="14" t="str">
        <f>IF(Table3[[#This Row],[Column11]]="yes","tags included","Auto:")</f>
        <v>Auto:</v>
      </c>
      <c r="Z5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Row],[TagOrderMethod]]="Auto:",IF(U58&gt;0,U58,IF(COUNTBLANK(L58:S58)=8,"",(IF(Table3[[#This Row],[Column11]]&lt;&gt;"no",Table3[[#This Row],[Size]]*(SUM(Table3[[#This Row],[Date 1]:[Date 8]])),"")))),""))),(Table3[[#This Row],[Bundle]])),"")</f>
        <v/>
      </c>
      <c r="AB58" s="86" t="str">
        <f t="shared" si="0"/>
        <v/>
      </c>
      <c r="AC58" s="68"/>
      <c r="AD58" s="37"/>
      <c r="AE58" s="38"/>
      <c r="AF58" s="39"/>
      <c r="AG58" s="111" t="s">
        <v>21</v>
      </c>
      <c r="AH58" s="111" t="s">
        <v>21</v>
      </c>
      <c r="AI58" s="111" t="s">
        <v>919</v>
      </c>
      <c r="AJ58" s="111" t="s">
        <v>920</v>
      </c>
      <c r="AK58" s="111" t="s">
        <v>921</v>
      </c>
      <c r="AL58" s="111" t="s">
        <v>21</v>
      </c>
      <c r="AM58" s="111" t="b">
        <f>IF(AND(Table3[[#This Row],[Column68]]=TRUE,COUNTBLANK(Table3[[#This Row],[Date 1]:[Date 8]])=8),TRUE,FALSE)</f>
        <v>0</v>
      </c>
      <c r="AN58" s="111" t="b">
        <f>COUNTIF(Table3[[#This Row],[512]:[51]],"yes")&gt;0</f>
        <v>0</v>
      </c>
      <c r="AO58" s="40" t="str">
        <f>IF(Table3[[#This Row],[512]]="yes",Table3[[#This Row],[Column1]],"")</f>
        <v/>
      </c>
      <c r="AP58" s="40" t="str">
        <f>IF(Table3[[#This Row],[250]]="yes",Table3[[#This Row],[Column1.5]],"")</f>
        <v/>
      </c>
      <c r="AQ58" s="40" t="str">
        <f>IF(Table3[[#This Row],[288]]="yes",Table3[[#This Row],[Column2]],"")</f>
        <v/>
      </c>
      <c r="AR58" s="40" t="str">
        <f>IF(Table3[[#This Row],[144]]="yes",Table3[[#This Row],[Column3]],"")</f>
        <v/>
      </c>
      <c r="AS58" s="40" t="str">
        <f>IF(Table3[[#This Row],[26]]="yes",Table3[[#This Row],[Column4]],"")</f>
        <v/>
      </c>
      <c r="AT58" s="40" t="str">
        <f>IF(Table3[[#This Row],[51]]="yes",Table3[[#This Row],[Column5]],"")</f>
        <v/>
      </c>
      <c r="AU58" s="25" t="str">
        <f>IF(COUNTBLANK(Table3[[#This Row],[Date 1]:[Date 8]])=7,IF(Table3[[#This Row],[Column9]]&lt;&gt;"",IF(SUM(L58:S58)&lt;&gt;0,Table3[[#This Row],[Column9]],""),""),(SUBSTITUTE(TRIM(SUBSTITUTE(AO58&amp;","&amp;AP58&amp;","&amp;AQ58&amp;","&amp;AR58&amp;","&amp;AS58&amp;","&amp;AT58&amp;",",","," "))," ",", ")))</f>
        <v/>
      </c>
      <c r="AV58" s="31" t="e">
        <f>IF(COUNTBLANK(L58:AC58)&lt;&gt;13,IF(Table3[[#This Row],[Comments]]="Please order in multiples of 20. Minimum order of 100.",IF(COUNTBLANK(Table3[[#This Row],[Date 1]:[Order]])=12,"",1),1),IF(OR(F58="yes",G58="yes",H58="yes",I58="yes",J58="yes",K58="yes",#REF!="yes"),1,""))</f>
        <v>#REF!</v>
      </c>
    </row>
    <row r="59" spans="1:48" ht="36" thickBot="1" x14ac:dyDescent="0.4">
      <c r="A59" s="23" t="s">
        <v>128</v>
      </c>
      <c r="B59" s="125">
        <v>4300</v>
      </c>
      <c r="C59" s="13" t="s">
        <v>348</v>
      </c>
      <c r="D59" s="28" t="s">
        <v>124</v>
      </c>
      <c r="E59" s="27"/>
      <c r="F59" s="26" t="s">
        <v>88</v>
      </c>
      <c r="G59" s="26" t="s">
        <v>21</v>
      </c>
      <c r="H59" s="26" t="s">
        <v>88</v>
      </c>
      <c r="I59" s="26" t="s">
        <v>88</v>
      </c>
      <c r="J59" s="26" t="s">
        <v>21</v>
      </c>
      <c r="K59" s="26" t="s">
        <v>21</v>
      </c>
      <c r="L59" s="19"/>
      <c r="M59" s="17"/>
      <c r="N59" s="17"/>
      <c r="O59" s="17"/>
      <c r="P59" s="17"/>
      <c r="Q59" s="17"/>
      <c r="R59" s="17"/>
      <c r="S59" s="18"/>
      <c r="T59" s="131" t="str">
        <f>Table3[[#This Row],[Column12]]</f>
        <v>Auto:</v>
      </c>
      <c r="U59" s="22"/>
      <c r="V59" s="46" t="str">
        <f>IF(Table3[[#This Row],[TagOrderMethod]]="Ratio:","plants per 1 tag",IF(Table3[[#This Row],[TagOrderMethod]]="tags included","",IF(Table3[[#This Row],[TagOrderMethod]]="Qty:","tags",IF(Table3[[#This Row],[TagOrderMethod]]="Auto:",IF(U59&lt;&gt;"","tags","")))))</f>
        <v/>
      </c>
      <c r="W59" s="14">
        <v>50</v>
      </c>
      <c r="X59" s="14" t="str">
        <f>IF(ISNUMBER(SEARCH("tag",Table3[[#This Row],[Notes]])), "Yes", "No")</f>
        <v>No</v>
      </c>
      <c r="Y59" s="14" t="str">
        <f>IF(Table3[[#This Row],[Column11]]="yes","tags included","Auto:")</f>
        <v>Auto:</v>
      </c>
      <c r="Z5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5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Row],[TagOrderMethod]]="Auto:",IF(U59&gt;0,U59,IF(COUNTBLANK(L59:S59)=8,"",(IF(Table3[[#This Row],[Column11]]&lt;&gt;"no",Table3[[#This Row],[Size]]*(SUM(Table3[[#This Row],[Date 1]:[Date 8]])),"")))),""))),(Table3[[#This Row],[Bundle]])),"")</f>
        <v/>
      </c>
      <c r="AB59" s="86" t="str">
        <f t="shared" si="0"/>
        <v/>
      </c>
      <c r="AC59" s="68"/>
      <c r="AD59" s="37"/>
      <c r="AE59" s="38"/>
      <c r="AF59" s="39"/>
      <c r="AG59" s="111" t="s">
        <v>922</v>
      </c>
      <c r="AH59" s="111" t="s">
        <v>21</v>
      </c>
      <c r="AI59" s="111" t="s">
        <v>923</v>
      </c>
      <c r="AJ59" s="111" t="s">
        <v>924</v>
      </c>
      <c r="AK59" s="111" t="s">
        <v>21</v>
      </c>
      <c r="AL59" s="111" t="s">
        <v>21</v>
      </c>
      <c r="AM59" s="111" t="b">
        <f>IF(AND(Table3[[#This Row],[Column68]]=TRUE,COUNTBLANK(Table3[[#This Row],[Date 1]:[Date 8]])=8),TRUE,FALSE)</f>
        <v>0</v>
      </c>
      <c r="AN59" s="111" t="b">
        <f>COUNTIF(Table3[[#This Row],[512]:[51]],"yes")&gt;0</f>
        <v>0</v>
      </c>
      <c r="AO59" s="40" t="str">
        <f>IF(Table3[[#This Row],[512]]="yes",Table3[[#This Row],[Column1]],"")</f>
        <v/>
      </c>
      <c r="AP59" s="40" t="str">
        <f>IF(Table3[[#This Row],[250]]="yes",Table3[[#This Row],[Column1.5]],"")</f>
        <v/>
      </c>
      <c r="AQ59" s="40" t="str">
        <f>IF(Table3[[#This Row],[288]]="yes",Table3[[#This Row],[Column2]],"")</f>
        <v/>
      </c>
      <c r="AR59" s="40" t="str">
        <f>IF(Table3[[#This Row],[144]]="yes",Table3[[#This Row],[Column3]],"")</f>
        <v/>
      </c>
      <c r="AS59" s="40" t="str">
        <f>IF(Table3[[#This Row],[26]]="yes",Table3[[#This Row],[Column4]],"")</f>
        <v/>
      </c>
      <c r="AT59" s="40" t="str">
        <f>IF(Table3[[#This Row],[51]]="yes",Table3[[#This Row],[Column5]],"")</f>
        <v/>
      </c>
      <c r="AU59" s="25" t="str">
        <f>IF(COUNTBLANK(Table3[[#This Row],[Date 1]:[Date 8]])=7,IF(Table3[[#This Row],[Column9]]&lt;&gt;"",IF(SUM(L59:S59)&lt;&gt;0,Table3[[#This Row],[Column9]],""),""),(SUBSTITUTE(TRIM(SUBSTITUTE(AO59&amp;","&amp;AP59&amp;","&amp;AQ59&amp;","&amp;AR59&amp;","&amp;AS59&amp;","&amp;AT59&amp;",",","," "))," ",", ")))</f>
        <v/>
      </c>
      <c r="AV59" s="31" t="e">
        <f>IF(COUNTBLANK(L59:AC59)&lt;&gt;13,IF(Table3[[#This Row],[Comments]]="Please order in multiples of 20. Minimum order of 100.",IF(COUNTBLANK(Table3[[#This Row],[Date 1]:[Order]])=12,"",1),1),IF(OR(F59="yes",G59="yes",H59="yes",I59="yes",J59="yes",K59="yes",#REF!="yes"),1,""))</f>
        <v>#REF!</v>
      </c>
    </row>
    <row r="60" spans="1:48" ht="36" thickBot="1" x14ac:dyDescent="0.4">
      <c r="A60" s="23" t="s">
        <v>128</v>
      </c>
      <c r="B60" s="125">
        <v>4305</v>
      </c>
      <c r="C60" s="13" t="s">
        <v>348</v>
      </c>
      <c r="D60" s="28" t="s">
        <v>544</v>
      </c>
      <c r="E60" s="27"/>
      <c r="F60" s="26" t="s">
        <v>88</v>
      </c>
      <c r="G60" s="26" t="s">
        <v>21</v>
      </c>
      <c r="H60" s="26" t="s">
        <v>88</v>
      </c>
      <c r="I60" s="26" t="s">
        <v>88</v>
      </c>
      <c r="J60" s="26" t="s">
        <v>21</v>
      </c>
      <c r="K60" s="26" t="s">
        <v>21</v>
      </c>
      <c r="L60" s="19"/>
      <c r="M60" s="17"/>
      <c r="N60" s="17"/>
      <c r="O60" s="17"/>
      <c r="P60" s="17"/>
      <c r="Q60" s="17"/>
      <c r="R60" s="17"/>
      <c r="S60" s="18"/>
      <c r="T60" s="131" t="str">
        <f>Table3[[#This Row],[Column12]]</f>
        <v>Auto:</v>
      </c>
      <c r="U60" s="22"/>
      <c r="V60" s="46" t="str">
        <f>IF(Table3[[#This Row],[TagOrderMethod]]="Ratio:","plants per 1 tag",IF(Table3[[#This Row],[TagOrderMethod]]="tags included","",IF(Table3[[#This Row],[TagOrderMethod]]="Qty:","tags",IF(Table3[[#This Row],[TagOrderMethod]]="Auto:",IF(U60&lt;&gt;"","tags","")))))</f>
        <v/>
      </c>
      <c r="W60" s="14">
        <v>50</v>
      </c>
      <c r="X60" s="14" t="str">
        <f>IF(ISNUMBER(SEARCH("tag",Table3[[#This Row],[Notes]])), "Yes", "No")</f>
        <v>No</v>
      </c>
      <c r="Y60" s="14" t="str">
        <f>IF(Table3[[#This Row],[Column11]]="yes","tags included","Auto:")</f>
        <v>Auto:</v>
      </c>
      <c r="Z6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Row],[TagOrderMethod]]="Auto:",IF(U60&gt;0,U60,IF(COUNTBLANK(L60:S60)=8,"",(IF(Table3[[#This Row],[Column11]]&lt;&gt;"no",Table3[[#This Row],[Size]]*(SUM(Table3[[#This Row],[Date 1]:[Date 8]])),"")))),""))),(Table3[[#This Row],[Bundle]])),"")</f>
        <v/>
      </c>
      <c r="AB60" s="86" t="str">
        <f t="shared" si="0"/>
        <v/>
      </c>
      <c r="AC60" s="68"/>
      <c r="AD60" s="37"/>
      <c r="AE60" s="38"/>
      <c r="AF60" s="39"/>
      <c r="AG60" s="111" t="s">
        <v>925</v>
      </c>
      <c r="AH60" s="111" t="s">
        <v>21</v>
      </c>
      <c r="AI60" s="111" t="s">
        <v>926</v>
      </c>
      <c r="AJ60" s="111" t="s">
        <v>927</v>
      </c>
      <c r="AK60" s="111" t="s">
        <v>21</v>
      </c>
      <c r="AL60" s="111" t="s">
        <v>21</v>
      </c>
      <c r="AM60" s="111" t="b">
        <f>IF(AND(Table3[[#This Row],[Column68]]=TRUE,COUNTBLANK(Table3[[#This Row],[Date 1]:[Date 8]])=8),TRUE,FALSE)</f>
        <v>0</v>
      </c>
      <c r="AN60" s="111" t="b">
        <f>COUNTIF(Table3[[#This Row],[512]:[51]],"yes")&gt;0</f>
        <v>0</v>
      </c>
      <c r="AO60" s="40" t="str">
        <f>IF(Table3[[#This Row],[512]]="yes",Table3[[#This Row],[Column1]],"")</f>
        <v/>
      </c>
      <c r="AP60" s="40" t="str">
        <f>IF(Table3[[#This Row],[250]]="yes",Table3[[#This Row],[Column1.5]],"")</f>
        <v/>
      </c>
      <c r="AQ60" s="40" t="str">
        <f>IF(Table3[[#This Row],[288]]="yes",Table3[[#This Row],[Column2]],"")</f>
        <v/>
      </c>
      <c r="AR60" s="40" t="str">
        <f>IF(Table3[[#This Row],[144]]="yes",Table3[[#This Row],[Column3]],"")</f>
        <v/>
      </c>
      <c r="AS60" s="40" t="str">
        <f>IF(Table3[[#This Row],[26]]="yes",Table3[[#This Row],[Column4]],"")</f>
        <v/>
      </c>
      <c r="AT60" s="40" t="str">
        <f>IF(Table3[[#This Row],[51]]="yes",Table3[[#This Row],[Column5]],"")</f>
        <v/>
      </c>
      <c r="AU60" s="25" t="str">
        <f>IF(COUNTBLANK(Table3[[#This Row],[Date 1]:[Date 8]])=7,IF(Table3[[#This Row],[Column9]]&lt;&gt;"",IF(SUM(L60:S60)&lt;&gt;0,Table3[[#This Row],[Column9]],""),""),(SUBSTITUTE(TRIM(SUBSTITUTE(AO60&amp;","&amp;AP60&amp;","&amp;AQ60&amp;","&amp;AR60&amp;","&amp;AS60&amp;","&amp;AT60&amp;",",","," "))," ",", ")))</f>
        <v/>
      </c>
      <c r="AV60" s="31" t="e">
        <f>IF(COUNTBLANK(L60:AC60)&lt;&gt;13,IF(Table3[[#This Row],[Comments]]="Please order in multiples of 20. Minimum order of 100.",IF(COUNTBLANK(Table3[[#This Row],[Date 1]:[Order]])=12,"",1),1),IF(OR(F60="yes",G60="yes",H60="yes",I60="yes",J60="yes",K60="yes",#REF!="yes"),1,""))</f>
        <v>#REF!</v>
      </c>
    </row>
    <row r="61" spans="1:48" ht="36" thickBot="1" x14ac:dyDescent="0.4">
      <c r="A61" s="23" t="s">
        <v>128</v>
      </c>
      <c r="B61" s="125">
        <v>4315</v>
      </c>
      <c r="C61" s="13" t="s">
        <v>348</v>
      </c>
      <c r="D61" s="28" t="s">
        <v>270</v>
      </c>
      <c r="E61" s="27"/>
      <c r="F61" s="26" t="s">
        <v>88</v>
      </c>
      <c r="G61" s="26" t="s">
        <v>21</v>
      </c>
      <c r="H61" s="26" t="s">
        <v>88</v>
      </c>
      <c r="I61" s="26" t="s">
        <v>88</v>
      </c>
      <c r="J61" s="26" t="s">
        <v>21</v>
      </c>
      <c r="K61" s="26" t="s">
        <v>21</v>
      </c>
      <c r="L61" s="19"/>
      <c r="M61" s="17"/>
      <c r="N61" s="17"/>
      <c r="O61" s="17"/>
      <c r="P61" s="17"/>
      <c r="Q61" s="17"/>
      <c r="R61" s="17"/>
      <c r="S61" s="18"/>
      <c r="T61" s="131" t="str">
        <f>Table3[[#This Row],[Column12]]</f>
        <v>Auto:</v>
      </c>
      <c r="U61" s="22"/>
      <c r="V61" s="46" t="str">
        <f>IF(Table3[[#This Row],[TagOrderMethod]]="Ratio:","plants per 1 tag",IF(Table3[[#This Row],[TagOrderMethod]]="tags included","",IF(Table3[[#This Row],[TagOrderMethod]]="Qty:","tags",IF(Table3[[#This Row],[TagOrderMethod]]="Auto:",IF(U61&lt;&gt;"","tags","")))))</f>
        <v/>
      </c>
      <c r="W61" s="14">
        <v>50</v>
      </c>
      <c r="X61" s="14" t="str">
        <f>IF(ISNUMBER(SEARCH("tag",Table3[[#This Row],[Notes]])), "Yes", "No")</f>
        <v>No</v>
      </c>
      <c r="Y61" s="14" t="str">
        <f>IF(Table3[[#This Row],[Column11]]="yes","tags included","Auto:")</f>
        <v>Auto:</v>
      </c>
      <c r="Z6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Row],[TagOrderMethod]]="Auto:",IF(U61&gt;0,U61,IF(COUNTBLANK(L61:S61)=8,"",(IF(Table3[[#This Row],[Column11]]&lt;&gt;"no",Table3[[#This Row],[Size]]*(SUM(Table3[[#This Row],[Date 1]:[Date 8]])),"")))),""))),(Table3[[#This Row],[Bundle]])),"")</f>
        <v/>
      </c>
      <c r="AB61" s="86" t="str">
        <f t="shared" si="0"/>
        <v/>
      </c>
      <c r="AC61" s="68"/>
      <c r="AD61" s="37"/>
      <c r="AE61" s="38"/>
      <c r="AF61" s="39"/>
      <c r="AG61" s="111" t="s">
        <v>928</v>
      </c>
      <c r="AH61" s="111" t="s">
        <v>21</v>
      </c>
      <c r="AI61" s="111" t="s">
        <v>929</v>
      </c>
      <c r="AJ61" s="111" t="s">
        <v>930</v>
      </c>
      <c r="AK61" s="111" t="s">
        <v>21</v>
      </c>
      <c r="AL61" s="111" t="s">
        <v>21</v>
      </c>
      <c r="AM61" s="111" t="b">
        <f>IF(AND(Table3[[#This Row],[Column68]]=TRUE,COUNTBLANK(Table3[[#This Row],[Date 1]:[Date 8]])=8),TRUE,FALSE)</f>
        <v>0</v>
      </c>
      <c r="AN61" s="111" t="b">
        <f>COUNTIF(Table3[[#This Row],[512]:[51]],"yes")&gt;0</f>
        <v>0</v>
      </c>
      <c r="AO61" s="40" t="str">
        <f>IF(Table3[[#This Row],[512]]="yes",Table3[[#This Row],[Column1]],"")</f>
        <v/>
      </c>
      <c r="AP61" s="40" t="str">
        <f>IF(Table3[[#This Row],[250]]="yes",Table3[[#This Row],[Column1.5]],"")</f>
        <v/>
      </c>
      <c r="AQ61" s="40" t="str">
        <f>IF(Table3[[#This Row],[288]]="yes",Table3[[#This Row],[Column2]],"")</f>
        <v/>
      </c>
      <c r="AR61" s="40" t="str">
        <f>IF(Table3[[#This Row],[144]]="yes",Table3[[#This Row],[Column3]],"")</f>
        <v/>
      </c>
      <c r="AS61" s="40" t="str">
        <f>IF(Table3[[#This Row],[26]]="yes",Table3[[#This Row],[Column4]],"")</f>
        <v/>
      </c>
      <c r="AT61" s="40" t="str">
        <f>IF(Table3[[#This Row],[51]]="yes",Table3[[#This Row],[Column5]],"")</f>
        <v/>
      </c>
      <c r="AU61" s="25" t="str">
        <f>IF(COUNTBLANK(Table3[[#This Row],[Date 1]:[Date 8]])=7,IF(Table3[[#This Row],[Column9]]&lt;&gt;"",IF(SUM(L61:S61)&lt;&gt;0,Table3[[#This Row],[Column9]],""),""),(SUBSTITUTE(TRIM(SUBSTITUTE(AO61&amp;","&amp;AP61&amp;","&amp;AQ61&amp;","&amp;AR61&amp;","&amp;AS61&amp;","&amp;AT61&amp;",",","," "))," ",", ")))</f>
        <v/>
      </c>
      <c r="AV61" s="31" t="e">
        <f>IF(COUNTBLANK(L61:AC61)&lt;&gt;13,IF(Table3[[#This Row],[Comments]]="Please order in multiples of 20. Minimum order of 100.",IF(COUNTBLANK(Table3[[#This Row],[Date 1]:[Order]])=12,"",1),1),IF(OR(F61="yes",G61="yes",H61="yes",I61="yes",J61="yes",K61="yes",#REF!="yes"),1,""))</f>
        <v>#REF!</v>
      </c>
    </row>
    <row r="62" spans="1:48" ht="36" thickBot="1" x14ac:dyDescent="0.4">
      <c r="A62" s="23" t="s">
        <v>128</v>
      </c>
      <c r="B62" s="125">
        <v>4332</v>
      </c>
      <c r="C62" s="13" t="s">
        <v>348</v>
      </c>
      <c r="D62" s="28" t="s">
        <v>545</v>
      </c>
      <c r="E62" s="27"/>
      <c r="F62" s="26" t="s">
        <v>88</v>
      </c>
      <c r="G62" s="26" t="s">
        <v>21</v>
      </c>
      <c r="H62" s="26" t="s">
        <v>88</v>
      </c>
      <c r="I62" s="26" t="s">
        <v>88</v>
      </c>
      <c r="J62" s="26" t="s">
        <v>21</v>
      </c>
      <c r="K62" s="26" t="s">
        <v>21</v>
      </c>
      <c r="L62" s="19"/>
      <c r="M62" s="17"/>
      <c r="N62" s="17"/>
      <c r="O62" s="17"/>
      <c r="P62" s="17"/>
      <c r="Q62" s="17"/>
      <c r="R62" s="17"/>
      <c r="S62" s="18"/>
      <c r="T62" s="131" t="str">
        <f>Table3[[#This Row],[Column12]]</f>
        <v>Auto:</v>
      </c>
      <c r="U62" s="22"/>
      <c r="V62" s="46" t="str">
        <f>IF(Table3[[#This Row],[TagOrderMethod]]="Ratio:","plants per 1 tag",IF(Table3[[#This Row],[TagOrderMethod]]="tags included","",IF(Table3[[#This Row],[TagOrderMethod]]="Qty:","tags",IF(Table3[[#This Row],[TagOrderMethod]]="Auto:",IF(U62&lt;&gt;"","tags","")))))</f>
        <v/>
      </c>
      <c r="W62" s="14">
        <v>50</v>
      </c>
      <c r="X62" s="14" t="str">
        <f>IF(ISNUMBER(SEARCH("tag",Table3[[#This Row],[Notes]])), "Yes", "No")</f>
        <v>No</v>
      </c>
      <c r="Y62" s="14" t="str">
        <f>IF(Table3[[#This Row],[Column11]]="yes","tags included","Auto:")</f>
        <v>Auto:</v>
      </c>
      <c r="Z6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Row],[TagOrderMethod]]="Auto:",IF(U62&gt;0,U62,IF(COUNTBLANK(L62:S62)=8,"",(IF(Table3[[#This Row],[Column11]]&lt;&gt;"no",Table3[[#This Row],[Size]]*(SUM(Table3[[#This Row],[Date 1]:[Date 8]])),"")))),""))),(Table3[[#This Row],[Bundle]])),"")</f>
        <v/>
      </c>
      <c r="AB62" s="86" t="str">
        <f t="shared" si="0"/>
        <v/>
      </c>
      <c r="AC62" s="68"/>
      <c r="AD62" s="37"/>
      <c r="AE62" s="38"/>
      <c r="AF62" s="39"/>
      <c r="AG62" s="111" t="s">
        <v>931</v>
      </c>
      <c r="AH62" s="111" t="s">
        <v>21</v>
      </c>
      <c r="AI62" s="111" t="s">
        <v>932</v>
      </c>
      <c r="AJ62" s="111" t="s">
        <v>933</v>
      </c>
      <c r="AK62" s="111" t="s">
        <v>21</v>
      </c>
      <c r="AL62" s="111" t="s">
        <v>21</v>
      </c>
      <c r="AM62" s="111" t="b">
        <f>IF(AND(Table3[[#This Row],[Column68]]=TRUE,COUNTBLANK(Table3[[#This Row],[Date 1]:[Date 8]])=8),TRUE,FALSE)</f>
        <v>0</v>
      </c>
      <c r="AN62" s="111" t="b">
        <f>COUNTIF(Table3[[#This Row],[512]:[51]],"yes")&gt;0</f>
        <v>0</v>
      </c>
      <c r="AO62" s="40" t="str">
        <f>IF(Table3[[#This Row],[512]]="yes",Table3[[#This Row],[Column1]],"")</f>
        <v/>
      </c>
      <c r="AP62" s="40" t="str">
        <f>IF(Table3[[#This Row],[250]]="yes",Table3[[#This Row],[Column1.5]],"")</f>
        <v/>
      </c>
      <c r="AQ62" s="40" t="str">
        <f>IF(Table3[[#This Row],[288]]="yes",Table3[[#This Row],[Column2]],"")</f>
        <v/>
      </c>
      <c r="AR62" s="40" t="str">
        <f>IF(Table3[[#This Row],[144]]="yes",Table3[[#This Row],[Column3]],"")</f>
        <v/>
      </c>
      <c r="AS62" s="40" t="str">
        <f>IF(Table3[[#This Row],[26]]="yes",Table3[[#This Row],[Column4]],"")</f>
        <v/>
      </c>
      <c r="AT62" s="40" t="str">
        <f>IF(Table3[[#This Row],[51]]="yes",Table3[[#This Row],[Column5]],"")</f>
        <v/>
      </c>
      <c r="AU62" s="25" t="str">
        <f>IF(COUNTBLANK(Table3[[#This Row],[Date 1]:[Date 8]])=7,IF(Table3[[#This Row],[Column9]]&lt;&gt;"",IF(SUM(L62:S62)&lt;&gt;0,Table3[[#This Row],[Column9]],""),""),(SUBSTITUTE(TRIM(SUBSTITUTE(AO62&amp;","&amp;AP62&amp;","&amp;AQ62&amp;","&amp;AR62&amp;","&amp;AS62&amp;","&amp;AT62&amp;",",","," "))," ",", ")))</f>
        <v/>
      </c>
      <c r="AV62" s="31" t="e">
        <f>IF(COUNTBLANK(L62:AC62)&lt;&gt;13,IF(Table3[[#This Row],[Comments]]="Please order in multiples of 20. Minimum order of 100.",IF(COUNTBLANK(Table3[[#This Row],[Date 1]:[Order]])=12,"",1),1),IF(OR(F62="yes",G62="yes",H62="yes",I62="yes",J62="yes",K62="yes",#REF!="yes"),1,""))</f>
        <v>#REF!</v>
      </c>
    </row>
    <row r="63" spans="1:48" ht="36" thickBot="1" x14ac:dyDescent="0.4">
      <c r="A63" s="23" t="s">
        <v>128</v>
      </c>
      <c r="B63" s="125">
        <v>4332</v>
      </c>
      <c r="C63" s="13" t="s">
        <v>348</v>
      </c>
      <c r="D63" s="28" t="s">
        <v>377</v>
      </c>
      <c r="E63" s="27"/>
      <c r="F63" s="26" t="s">
        <v>88</v>
      </c>
      <c r="G63" s="26" t="s">
        <v>21</v>
      </c>
      <c r="H63" s="26" t="s">
        <v>88</v>
      </c>
      <c r="I63" s="26" t="s">
        <v>88</v>
      </c>
      <c r="J63" s="26" t="s">
        <v>21</v>
      </c>
      <c r="K63" s="26" t="s">
        <v>21</v>
      </c>
      <c r="L63" s="19"/>
      <c r="M63" s="17"/>
      <c r="N63" s="17"/>
      <c r="O63" s="17"/>
      <c r="P63" s="17"/>
      <c r="Q63" s="17"/>
      <c r="R63" s="17"/>
      <c r="S63" s="18"/>
      <c r="T63" s="131" t="str">
        <f>Table3[[#This Row],[Column12]]</f>
        <v>Auto:</v>
      </c>
      <c r="U63" s="22"/>
      <c r="V63" s="46" t="str">
        <f>IF(Table3[[#This Row],[TagOrderMethod]]="Ratio:","plants per 1 tag",IF(Table3[[#This Row],[TagOrderMethod]]="tags included","",IF(Table3[[#This Row],[TagOrderMethod]]="Qty:","tags",IF(Table3[[#This Row],[TagOrderMethod]]="Auto:",IF(U63&lt;&gt;"","tags","")))))</f>
        <v/>
      </c>
      <c r="W63" s="14">
        <v>50</v>
      </c>
      <c r="X63" s="14" t="str">
        <f>IF(ISNUMBER(SEARCH("tag",Table3[[#This Row],[Notes]])), "Yes", "No")</f>
        <v>No</v>
      </c>
      <c r="Y63" s="14" t="str">
        <f>IF(Table3[[#This Row],[Column11]]="yes","tags included","Auto:")</f>
        <v>Auto:</v>
      </c>
      <c r="Z6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Row],[TagOrderMethod]]="Auto:",IF(U63&gt;0,U63,IF(COUNTBLANK(L63:S63)=8,"",(IF(Table3[[#This Row],[Column11]]&lt;&gt;"no",Table3[[#This Row],[Size]]*(SUM(Table3[[#This Row],[Date 1]:[Date 8]])),"")))),""))),(Table3[[#This Row],[Bundle]])),"")</f>
        <v/>
      </c>
      <c r="AB63" s="86" t="str">
        <f t="shared" si="0"/>
        <v/>
      </c>
      <c r="AC63" s="68"/>
      <c r="AD63" s="37"/>
      <c r="AE63" s="38"/>
      <c r="AF63" s="39"/>
      <c r="AG63" s="111" t="s">
        <v>934</v>
      </c>
      <c r="AH63" s="111" t="s">
        <v>21</v>
      </c>
      <c r="AI63" s="111" t="s">
        <v>935</v>
      </c>
      <c r="AJ63" s="111" t="s">
        <v>936</v>
      </c>
      <c r="AK63" s="111" t="s">
        <v>21</v>
      </c>
      <c r="AL63" s="111" t="s">
        <v>21</v>
      </c>
      <c r="AM63" s="111" t="b">
        <f>IF(AND(Table3[[#This Row],[Column68]]=TRUE,COUNTBLANK(Table3[[#This Row],[Date 1]:[Date 8]])=8),TRUE,FALSE)</f>
        <v>0</v>
      </c>
      <c r="AN63" s="111" t="b">
        <f>COUNTIF(Table3[[#This Row],[512]:[51]],"yes")&gt;0</f>
        <v>0</v>
      </c>
      <c r="AO63" s="40" t="str">
        <f>IF(Table3[[#This Row],[512]]="yes",Table3[[#This Row],[Column1]],"")</f>
        <v/>
      </c>
      <c r="AP63" s="40" t="str">
        <f>IF(Table3[[#This Row],[250]]="yes",Table3[[#This Row],[Column1.5]],"")</f>
        <v/>
      </c>
      <c r="AQ63" s="40" t="str">
        <f>IF(Table3[[#This Row],[288]]="yes",Table3[[#This Row],[Column2]],"")</f>
        <v/>
      </c>
      <c r="AR63" s="40" t="str">
        <f>IF(Table3[[#This Row],[144]]="yes",Table3[[#This Row],[Column3]],"")</f>
        <v/>
      </c>
      <c r="AS63" s="40" t="str">
        <f>IF(Table3[[#This Row],[26]]="yes",Table3[[#This Row],[Column4]],"")</f>
        <v/>
      </c>
      <c r="AT63" s="40" t="str">
        <f>IF(Table3[[#This Row],[51]]="yes",Table3[[#This Row],[Column5]],"")</f>
        <v/>
      </c>
      <c r="AU63" s="25" t="str">
        <f>IF(COUNTBLANK(Table3[[#This Row],[Date 1]:[Date 8]])=7,IF(Table3[[#This Row],[Column9]]&lt;&gt;"",IF(SUM(L63:S63)&lt;&gt;0,Table3[[#This Row],[Column9]],""),""),(SUBSTITUTE(TRIM(SUBSTITUTE(AO63&amp;","&amp;AP63&amp;","&amp;AQ63&amp;","&amp;AR63&amp;","&amp;AS63&amp;","&amp;AT63&amp;",",","," "))," ",", ")))</f>
        <v/>
      </c>
      <c r="AV63" s="31" t="e">
        <f>IF(COUNTBLANK(L63:AC63)&lt;&gt;13,IF(Table3[[#This Row],[Comments]]="Please order in multiples of 20. Minimum order of 100.",IF(COUNTBLANK(Table3[[#This Row],[Date 1]:[Order]])=12,"",1),1),IF(OR(F63="yes",G63="yes",H63="yes",I63="yes",J63="yes",K63="yes",#REF!="yes"),1,""))</f>
        <v>#REF!</v>
      </c>
    </row>
    <row r="64" spans="1:48" ht="36" thickBot="1" x14ac:dyDescent="0.4">
      <c r="A64" s="23" t="s">
        <v>128</v>
      </c>
      <c r="B64" s="125">
        <v>4332</v>
      </c>
      <c r="C64" s="13" t="s">
        <v>348</v>
      </c>
      <c r="D64" s="28" t="s">
        <v>546</v>
      </c>
      <c r="E64" s="27"/>
      <c r="F64" s="26" t="s">
        <v>88</v>
      </c>
      <c r="G64" s="26" t="s">
        <v>21</v>
      </c>
      <c r="H64" s="26" t="s">
        <v>88</v>
      </c>
      <c r="I64" s="26" t="s">
        <v>88</v>
      </c>
      <c r="J64" s="26" t="s">
        <v>21</v>
      </c>
      <c r="K64" s="26" t="s">
        <v>21</v>
      </c>
      <c r="L64" s="19"/>
      <c r="M64" s="17"/>
      <c r="N64" s="17"/>
      <c r="O64" s="17"/>
      <c r="P64" s="17"/>
      <c r="Q64" s="17"/>
      <c r="R64" s="17"/>
      <c r="S64" s="18"/>
      <c r="T64" s="131" t="str">
        <f>Table3[[#This Row],[Column12]]</f>
        <v>Auto:</v>
      </c>
      <c r="U64" s="22"/>
      <c r="V64" s="46" t="str">
        <f>IF(Table3[[#This Row],[TagOrderMethod]]="Ratio:","plants per 1 tag",IF(Table3[[#This Row],[TagOrderMethod]]="tags included","",IF(Table3[[#This Row],[TagOrderMethod]]="Qty:","tags",IF(Table3[[#This Row],[TagOrderMethod]]="Auto:",IF(U64&lt;&gt;"","tags","")))))</f>
        <v/>
      </c>
      <c r="W64" s="14">
        <v>50</v>
      </c>
      <c r="X64" s="14" t="str">
        <f>IF(ISNUMBER(SEARCH("tag",Table3[[#This Row],[Notes]])), "Yes", "No")</f>
        <v>No</v>
      </c>
      <c r="Y64" s="14" t="str">
        <f>IF(Table3[[#This Row],[Column11]]="yes","tags included","Auto:")</f>
        <v>Auto:</v>
      </c>
      <c r="Z6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Row],[TagOrderMethod]]="Auto:",IF(U64&gt;0,U64,IF(COUNTBLANK(L64:S64)=8,"",(IF(Table3[[#This Row],[Column11]]&lt;&gt;"no",Table3[[#This Row],[Size]]*(SUM(Table3[[#This Row],[Date 1]:[Date 8]])),"")))),""))),(Table3[[#This Row],[Bundle]])),"")</f>
        <v/>
      </c>
      <c r="AB64" s="86" t="str">
        <f t="shared" si="0"/>
        <v/>
      </c>
      <c r="AC64" s="68"/>
      <c r="AD64" s="37"/>
      <c r="AE64" s="38"/>
      <c r="AF64" s="39"/>
      <c r="AG64" s="111" t="s">
        <v>937</v>
      </c>
      <c r="AH64" s="111" t="s">
        <v>21</v>
      </c>
      <c r="AI64" s="111" t="s">
        <v>938</v>
      </c>
      <c r="AJ64" s="111" t="s">
        <v>939</v>
      </c>
      <c r="AK64" s="111" t="s">
        <v>21</v>
      </c>
      <c r="AL64" s="111" t="s">
        <v>21</v>
      </c>
      <c r="AM64" s="111" t="b">
        <f>IF(AND(Table3[[#This Row],[Column68]]=TRUE,COUNTBLANK(Table3[[#This Row],[Date 1]:[Date 8]])=8),TRUE,FALSE)</f>
        <v>0</v>
      </c>
      <c r="AN64" s="111" t="b">
        <f>COUNTIF(Table3[[#This Row],[512]:[51]],"yes")&gt;0</f>
        <v>0</v>
      </c>
      <c r="AO64" s="40" t="str">
        <f>IF(Table3[[#This Row],[512]]="yes",Table3[[#This Row],[Column1]],"")</f>
        <v/>
      </c>
      <c r="AP64" s="40" t="str">
        <f>IF(Table3[[#This Row],[250]]="yes",Table3[[#This Row],[Column1.5]],"")</f>
        <v/>
      </c>
      <c r="AQ64" s="40" t="str">
        <f>IF(Table3[[#This Row],[288]]="yes",Table3[[#This Row],[Column2]],"")</f>
        <v/>
      </c>
      <c r="AR64" s="40" t="str">
        <f>IF(Table3[[#This Row],[144]]="yes",Table3[[#This Row],[Column3]],"")</f>
        <v/>
      </c>
      <c r="AS64" s="40" t="str">
        <f>IF(Table3[[#This Row],[26]]="yes",Table3[[#This Row],[Column4]],"")</f>
        <v/>
      </c>
      <c r="AT64" s="40" t="str">
        <f>IF(Table3[[#This Row],[51]]="yes",Table3[[#This Row],[Column5]],"")</f>
        <v/>
      </c>
      <c r="AU64" s="25" t="str">
        <f>IF(COUNTBLANK(Table3[[#This Row],[Date 1]:[Date 8]])=7,IF(Table3[[#This Row],[Column9]]&lt;&gt;"",IF(SUM(L64:S64)&lt;&gt;0,Table3[[#This Row],[Column9]],""),""),(SUBSTITUTE(TRIM(SUBSTITUTE(AO64&amp;","&amp;AP64&amp;","&amp;AQ64&amp;","&amp;AR64&amp;","&amp;AS64&amp;","&amp;AT64&amp;",",","," "))," ",", ")))</f>
        <v/>
      </c>
      <c r="AV64" s="31" t="e">
        <f>IF(COUNTBLANK(L64:AC64)&lt;&gt;13,IF(Table3[[#This Row],[Comments]]="Please order in multiples of 20. Minimum order of 100.",IF(COUNTBLANK(Table3[[#This Row],[Date 1]:[Order]])=12,"",1),1),IF(OR(F64="yes",G64="yes",H64="yes",I64="yes",J64="yes",K64="yes",#REF!="yes"),1,""))</f>
        <v>#REF!</v>
      </c>
    </row>
    <row r="65" spans="1:48" ht="36" thickBot="1" x14ac:dyDescent="0.4">
      <c r="A65" s="23" t="s">
        <v>128</v>
      </c>
      <c r="B65" s="125">
        <v>4332</v>
      </c>
      <c r="C65" s="13" t="s">
        <v>348</v>
      </c>
      <c r="D65" s="28" t="s">
        <v>378</v>
      </c>
      <c r="E65" s="27"/>
      <c r="F65" s="26" t="s">
        <v>88</v>
      </c>
      <c r="G65" s="26" t="s">
        <v>21</v>
      </c>
      <c r="H65" s="26" t="s">
        <v>88</v>
      </c>
      <c r="I65" s="26" t="s">
        <v>88</v>
      </c>
      <c r="J65" s="26" t="s">
        <v>21</v>
      </c>
      <c r="K65" s="26" t="s">
        <v>21</v>
      </c>
      <c r="L65" s="19"/>
      <c r="M65" s="17"/>
      <c r="N65" s="17"/>
      <c r="O65" s="17"/>
      <c r="P65" s="17"/>
      <c r="Q65" s="17"/>
      <c r="R65" s="17"/>
      <c r="S65" s="18"/>
      <c r="T65" s="131" t="str">
        <f>Table3[[#This Row],[Column12]]</f>
        <v>Auto:</v>
      </c>
      <c r="U65" s="22"/>
      <c r="V65" s="46" t="str">
        <f>IF(Table3[[#This Row],[TagOrderMethod]]="Ratio:","plants per 1 tag",IF(Table3[[#This Row],[TagOrderMethod]]="tags included","",IF(Table3[[#This Row],[TagOrderMethod]]="Qty:","tags",IF(Table3[[#This Row],[TagOrderMethod]]="Auto:",IF(U65&lt;&gt;"","tags","")))))</f>
        <v/>
      </c>
      <c r="W65" s="14">
        <v>50</v>
      </c>
      <c r="X65" s="14" t="str">
        <f>IF(ISNUMBER(SEARCH("tag",Table3[[#This Row],[Notes]])), "Yes", "No")</f>
        <v>No</v>
      </c>
      <c r="Y65" s="14" t="str">
        <f>IF(Table3[[#This Row],[Column11]]="yes","tags included","Auto:")</f>
        <v>Auto:</v>
      </c>
      <c r="Z6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Row],[TagOrderMethod]]="Auto:",IF(U65&gt;0,U65,IF(COUNTBLANK(L65:S65)=8,"",(IF(Table3[[#This Row],[Column11]]&lt;&gt;"no",Table3[[#This Row],[Size]]*(SUM(Table3[[#This Row],[Date 1]:[Date 8]])),"")))),""))),(Table3[[#This Row],[Bundle]])),"")</f>
        <v/>
      </c>
      <c r="AB65" s="86" t="str">
        <f t="shared" si="0"/>
        <v/>
      </c>
      <c r="AC65" s="68"/>
      <c r="AD65" s="37"/>
      <c r="AE65" s="38"/>
      <c r="AF65" s="39"/>
      <c r="AG65" s="111" t="s">
        <v>940</v>
      </c>
      <c r="AH65" s="111" t="s">
        <v>21</v>
      </c>
      <c r="AI65" s="111" t="s">
        <v>941</v>
      </c>
      <c r="AJ65" s="111" t="s">
        <v>942</v>
      </c>
      <c r="AK65" s="111" t="s">
        <v>21</v>
      </c>
      <c r="AL65" s="111" t="s">
        <v>21</v>
      </c>
      <c r="AM65" s="111" t="b">
        <f>IF(AND(Table3[[#This Row],[Column68]]=TRUE,COUNTBLANK(Table3[[#This Row],[Date 1]:[Date 8]])=8),TRUE,FALSE)</f>
        <v>0</v>
      </c>
      <c r="AN65" s="111" t="b">
        <f>COUNTIF(Table3[[#This Row],[512]:[51]],"yes")&gt;0</f>
        <v>0</v>
      </c>
      <c r="AO65" s="40" t="str">
        <f>IF(Table3[[#This Row],[512]]="yes",Table3[[#This Row],[Column1]],"")</f>
        <v/>
      </c>
      <c r="AP65" s="40" t="str">
        <f>IF(Table3[[#This Row],[250]]="yes",Table3[[#This Row],[Column1.5]],"")</f>
        <v/>
      </c>
      <c r="AQ65" s="40" t="str">
        <f>IF(Table3[[#This Row],[288]]="yes",Table3[[#This Row],[Column2]],"")</f>
        <v/>
      </c>
      <c r="AR65" s="40" t="str">
        <f>IF(Table3[[#This Row],[144]]="yes",Table3[[#This Row],[Column3]],"")</f>
        <v/>
      </c>
      <c r="AS65" s="40" t="str">
        <f>IF(Table3[[#This Row],[26]]="yes",Table3[[#This Row],[Column4]],"")</f>
        <v/>
      </c>
      <c r="AT65" s="40" t="str">
        <f>IF(Table3[[#This Row],[51]]="yes",Table3[[#This Row],[Column5]],"")</f>
        <v/>
      </c>
      <c r="AU65" s="25" t="str">
        <f>IF(COUNTBLANK(Table3[[#This Row],[Date 1]:[Date 8]])=7,IF(Table3[[#This Row],[Column9]]&lt;&gt;"",IF(SUM(L65:S65)&lt;&gt;0,Table3[[#This Row],[Column9]],""),""),(SUBSTITUTE(TRIM(SUBSTITUTE(AO65&amp;","&amp;AP65&amp;","&amp;AQ65&amp;","&amp;AR65&amp;","&amp;AS65&amp;","&amp;AT65&amp;",",","," "))," ",", ")))</f>
        <v/>
      </c>
      <c r="AV65" s="31" t="e">
        <f>IF(COUNTBLANK(L65:AC65)&lt;&gt;13,IF(Table3[[#This Row],[Comments]]="Please order in multiples of 20. Minimum order of 100.",IF(COUNTBLANK(Table3[[#This Row],[Date 1]:[Order]])=12,"",1),1),IF(OR(F65="yes",G65="yes",H65="yes",I65="yes",J65="yes",K65="yes",#REF!="yes"),1,""))</f>
        <v>#REF!</v>
      </c>
    </row>
    <row r="66" spans="1:48" ht="36" thickBot="1" x14ac:dyDescent="0.4">
      <c r="A66" s="23" t="s">
        <v>128</v>
      </c>
      <c r="B66" s="125">
        <v>4340</v>
      </c>
      <c r="C66" s="13" t="s">
        <v>348</v>
      </c>
      <c r="D66" s="28" t="s">
        <v>175</v>
      </c>
      <c r="E66" s="27"/>
      <c r="F66" s="26" t="s">
        <v>88</v>
      </c>
      <c r="G66" s="26" t="s">
        <v>21</v>
      </c>
      <c r="H66" s="26" t="s">
        <v>88</v>
      </c>
      <c r="I66" s="26" t="s">
        <v>88</v>
      </c>
      <c r="J66" s="26" t="s">
        <v>21</v>
      </c>
      <c r="K66" s="26" t="s">
        <v>21</v>
      </c>
      <c r="L66" s="19"/>
      <c r="M66" s="17"/>
      <c r="N66" s="17"/>
      <c r="O66" s="17"/>
      <c r="P66" s="17"/>
      <c r="Q66" s="17"/>
      <c r="R66" s="17"/>
      <c r="S66" s="18"/>
      <c r="T66" s="131" t="str">
        <f>Table3[[#This Row],[Column12]]</f>
        <v>Auto:</v>
      </c>
      <c r="U66" s="22"/>
      <c r="V66" s="46" t="str">
        <f>IF(Table3[[#This Row],[TagOrderMethod]]="Ratio:","plants per 1 tag",IF(Table3[[#This Row],[TagOrderMethod]]="tags included","",IF(Table3[[#This Row],[TagOrderMethod]]="Qty:","tags",IF(Table3[[#This Row],[TagOrderMethod]]="Auto:",IF(U66&lt;&gt;"","tags","")))))</f>
        <v/>
      </c>
      <c r="W66" s="14">
        <v>50</v>
      </c>
      <c r="X66" s="14" t="str">
        <f>IF(ISNUMBER(SEARCH("tag",Table3[[#This Row],[Notes]])), "Yes", "No")</f>
        <v>No</v>
      </c>
      <c r="Y66" s="14" t="str">
        <f>IF(Table3[[#This Row],[Column11]]="yes","tags included","Auto:")</f>
        <v>Auto:</v>
      </c>
      <c r="Z6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Row],[TagOrderMethod]]="Auto:",IF(U66&gt;0,U66,IF(COUNTBLANK(L66:S66)=8,"",(IF(Table3[[#This Row],[Column11]]&lt;&gt;"no",Table3[[#This Row],[Size]]*(SUM(Table3[[#This Row],[Date 1]:[Date 8]])),"")))),""))),(Table3[[#This Row],[Bundle]])),"")</f>
        <v/>
      </c>
      <c r="AB66" s="86" t="str">
        <f t="shared" si="0"/>
        <v/>
      </c>
      <c r="AC66" s="68"/>
      <c r="AD66" s="37"/>
      <c r="AE66" s="38"/>
      <c r="AF66" s="39"/>
      <c r="AG66" s="111" t="s">
        <v>943</v>
      </c>
      <c r="AH66" s="111" t="s">
        <v>21</v>
      </c>
      <c r="AI66" s="111" t="s">
        <v>944</v>
      </c>
      <c r="AJ66" s="111" t="s">
        <v>945</v>
      </c>
      <c r="AK66" s="111" t="s">
        <v>21</v>
      </c>
      <c r="AL66" s="111" t="s">
        <v>21</v>
      </c>
      <c r="AM66" s="111" t="b">
        <f>IF(AND(Table3[[#This Row],[Column68]]=TRUE,COUNTBLANK(Table3[[#This Row],[Date 1]:[Date 8]])=8),TRUE,FALSE)</f>
        <v>0</v>
      </c>
      <c r="AN66" s="111" t="b">
        <f>COUNTIF(Table3[[#This Row],[512]:[51]],"yes")&gt;0</f>
        <v>0</v>
      </c>
      <c r="AO66" s="40" t="str">
        <f>IF(Table3[[#This Row],[512]]="yes",Table3[[#This Row],[Column1]],"")</f>
        <v/>
      </c>
      <c r="AP66" s="40" t="str">
        <f>IF(Table3[[#This Row],[250]]="yes",Table3[[#This Row],[Column1.5]],"")</f>
        <v/>
      </c>
      <c r="AQ66" s="40" t="str">
        <f>IF(Table3[[#This Row],[288]]="yes",Table3[[#This Row],[Column2]],"")</f>
        <v/>
      </c>
      <c r="AR66" s="40" t="str">
        <f>IF(Table3[[#This Row],[144]]="yes",Table3[[#This Row],[Column3]],"")</f>
        <v/>
      </c>
      <c r="AS66" s="40" t="str">
        <f>IF(Table3[[#This Row],[26]]="yes",Table3[[#This Row],[Column4]],"")</f>
        <v/>
      </c>
      <c r="AT66" s="40" t="str">
        <f>IF(Table3[[#This Row],[51]]="yes",Table3[[#This Row],[Column5]],"")</f>
        <v/>
      </c>
      <c r="AU66" s="25" t="str">
        <f>IF(COUNTBLANK(Table3[[#This Row],[Date 1]:[Date 8]])=7,IF(Table3[[#This Row],[Column9]]&lt;&gt;"",IF(SUM(L66:S66)&lt;&gt;0,Table3[[#This Row],[Column9]],""),""),(SUBSTITUTE(TRIM(SUBSTITUTE(AO66&amp;","&amp;AP66&amp;","&amp;AQ66&amp;","&amp;AR66&amp;","&amp;AS66&amp;","&amp;AT66&amp;",",","," "))," ",", ")))</f>
        <v/>
      </c>
      <c r="AV66" s="31" t="e">
        <f>IF(COUNTBLANK(L66:AC66)&lt;&gt;13,IF(Table3[[#This Row],[Comments]]="Please order in multiples of 20. Minimum order of 100.",IF(COUNTBLANK(Table3[[#This Row],[Date 1]:[Order]])=12,"",1),1),IF(OR(F66="yes",G66="yes",H66="yes",I66="yes",J66="yes",K66="yes",#REF!="yes"),1,""))</f>
        <v>#REF!</v>
      </c>
    </row>
    <row r="67" spans="1:48" ht="36" thickBot="1" x14ac:dyDescent="0.4">
      <c r="A67" s="23" t="s">
        <v>128</v>
      </c>
      <c r="B67" s="125">
        <v>4345</v>
      </c>
      <c r="C67" s="13" t="s">
        <v>348</v>
      </c>
      <c r="D67" s="28" t="s">
        <v>67</v>
      </c>
      <c r="E67" s="27"/>
      <c r="F67" s="26" t="s">
        <v>88</v>
      </c>
      <c r="G67" s="26" t="s">
        <v>21</v>
      </c>
      <c r="H67" s="26" t="s">
        <v>88</v>
      </c>
      <c r="I67" s="26" t="s">
        <v>88</v>
      </c>
      <c r="J67" s="26" t="s">
        <v>21</v>
      </c>
      <c r="K67" s="26" t="s">
        <v>21</v>
      </c>
      <c r="L67" s="19"/>
      <c r="M67" s="17"/>
      <c r="N67" s="17"/>
      <c r="O67" s="17"/>
      <c r="P67" s="17"/>
      <c r="Q67" s="17"/>
      <c r="R67" s="17"/>
      <c r="S67" s="18"/>
      <c r="T67" s="131" t="str">
        <f>Table3[[#This Row],[Column12]]</f>
        <v>Auto:</v>
      </c>
      <c r="U67" s="22"/>
      <c r="V67" s="46" t="str">
        <f>IF(Table3[[#This Row],[TagOrderMethod]]="Ratio:","plants per 1 tag",IF(Table3[[#This Row],[TagOrderMethod]]="tags included","",IF(Table3[[#This Row],[TagOrderMethod]]="Qty:","tags",IF(Table3[[#This Row],[TagOrderMethod]]="Auto:",IF(U67&lt;&gt;"","tags","")))))</f>
        <v/>
      </c>
      <c r="W67" s="14">
        <v>50</v>
      </c>
      <c r="X67" s="14" t="str">
        <f>IF(ISNUMBER(SEARCH("tag",Table3[[#This Row],[Notes]])), "Yes", "No")</f>
        <v>No</v>
      </c>
      <c r="Y67" s="14" t="str">
        <f>IF(Table3[[#This Row],[Column11]]="yes","tags included","Auto:")</f>
        <v>Auto:</v>
      </c>
      <c r="Z6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Row],[TagOrderMethod]]="Auto:",IF(U67&gt;0,U67,IF(COUNTBLANK(L67:S67)=8,"",(IF(Table3[[#This Row],[Column11]]&lt;&gt;"no",Table3[[#This Row],[Size]]*(SUM(Table3[[#This Row],[Date 1]:[Date 8]])),"")))),""))),(Table3[[#This Row],[Bundle]])),"")</f>
        <v/>
      </c>
      <c r="AB67" s="86" t="str">
        <f t="shared" si="0"/>
        <v/>
      </c>
      <c r="AC67" s="68"/>
      <c r="AD67" s="37"/>
      <c r="AE67" s="38"/>
      <c r="AF67" s="39"/>
      <c r="AG67" s="111" t="s">
        <v>946</v>
      </c>
      <c r="AH67" s="111" t="s">
        <v>21</v>
      </c>
      <c r="AI67" s="111" t="s">
        <v>947</v>
      </c>
      <c r="AJ67" s="111" t="s">
        <v>948</v>
      </c>
      <c r="AK67" s="111" t="s">
        <v>21</v>
      </c>
      <c r="AL67" s="111" t="s">
        <v>21</v>
      </c>
      <c r="AM67" s="111" t="b">
        <f>IF(AND(Table3[[#This Row],[Column68]]=TRUE,COUNTBLANK(Table3[[#This Row],[Date 1]:[Date 8]])=8),TRUE,FALSE)</f>
        <v>0</v>
      </c>
      <c r="AN67" s="111" t="b">
        <f>COUNTIF(Table3[[#This Row],[512]:[51]],"yes")&gt;0</f>
        <v>0</v>
      </c>
      <c r="AO67" s="40" t="str">
        <f>IF(Table3[[#This Row],[512]]="yes",Table3[[#This Row],[Column1]],"")</f>
        <v/>
      </c>
      <c r="AP67" s="40" t="str">
        <f>IF(Table3[[#This Row],[250]]="yes",Table3[[#This Row],[Column1.5]],"")</f>
        <v/>
      </c>
      <c r="AQ67" s="40" t="str">
        <f>IF(Table3[[#This Row],[288]]="yes",Table3[[#This Row],[Column2]],"")</f>
        <v/>
      </c>
      <c r="AR67" s="40" t="str">
        <f>IF(Table3[[#This Row],[144]]="yes",Table3[[#This Row],[Column3]],"")</f>
        <v/>
      </c>
      <c r="AS67" s="40" t="str">
        <f>IF(Table3[[#This Row],[26]]="yes",Table3[[#This Row],[Column4]],"")</f>
        <v/>
      </c>
      <c r="AT67" s="40" t="str">
        <f>IF(Table3[[#This Row],[51]]="yes",Table3[[#This Row],[Column5]],"")</f>
        <v/>
      </c>
      <c r="AU67" s="25" t="str">
        <f>IF(COUNTBLANK(Table3[[#This Row],[Date 1]:[Date 8]])=7,IF(Table3[[#This Row],[Column9]]&lt;&gt;"",IF(SUM(L67:S67)&lt;&gt;0,Table3[[#This Row],[Column9]],""),""),(SUBSTITUTE(TRIM(SUBSTITUTE(AO67&amp;","&amp;AP67&amp;","&amp;AQ67&amp;","&amp;AR67&amp;","&amp;AS67&amp;","&amp;AT67&amp;",",","," "))," ",", ")))</f>
        <v/>
      </c>
      <c r="AV67" s="31" t="e">
        <f>IF(COUNTBLANK(L67:AC67)&lt;&gt;13,IF(Table3[[#This Row],[Comments]]="Please order in multiples of 20. Minimum order of 100.",IF(COUNTBLANK(Table3[[#This Row],[Date 1]:[Order]])=12,"",1),1),IF(OR(F67="yes",G67="yes",H67="yes",I67="yes",J67="yes",K67="yes",#REF!="yes"),1,""))</f>
        <v>#REF!</v>
      </c>
    </row>
    <row r="68" spans="1:48" ht="36" thickBot="1" x14ac:dyDescent="0.4">
      <c r="A68" s="23" t="s">
        <v>128</v>
      </c>
      <c r="B68" s="125">
        <v>4347</v>
      </c>
      <c r="C68" s="13" t="s">
        <v>348</v>
      </c>
      <c r="D68" s="28" t="s">
        <v>379</v>
      </c>
      <c r="E68" s="27"/>
      <c r="F68" s="26" t="s">
        <v>88</v>
      </c>
      <c r="G68" s="26" t="s">
        <v>21</v>
      </c>
      <c r="H68" s="26" t="s">
        <v>88</v>
      </c>
      <c r="I68" s="26" t="s">
        <v>88</v>
      </c>
      <c r="J68" s="26" t="s">
        <v>21</v>
      </c>
      <c r="K68" s="26" t="s">
        <v>21</v>
      </c>
      <c r="L68" s="19"/>
      <c r="M68" s="17"/>
      <c r="N68" s="17"/>
      <c r="O68" s="17"/>
      <c r="P68" s="17"/>
      <c r="Q68" s="17"/>
      <c r="R68" s="17"/>
      <c r="S68" s="18"/>
      <c r="T68" s="131" t="str">
        <f>Table3[[#This Row],[Column12]]</f>
        <v>Auto:</v>
      </c>
      <c r="U68" s="22"/>
      <c r="V68" s="46" t="str">
        <f>IF(Table3[[#This Row],[TagOrderMethod]]="Ratio:","plants per 1 tag",IF(Table3[[#This Row],[TagOrderMethod]]="tags included","",IF(Table3[[#This Row],[TagOrderMethod]]="Qty:","tags",IF(Table3[[#This Row],[TagOrderMethod]]="Auto:",IF(U68&lt;&gt;"","tags","")))))</f>
        <v/>
      </c>
      <c r="W68" s="14">
        <v>50</v>
      </c>
      <c r="X68" s="14" t="str">
        <f>IF(ISNUMBER(SEARCH("tag",Table3[[#This Row],[Notes]])), "Yes", "No")</f>
        <v>No</v>
      </c>
      <c r="Y68" s="14" t="str">
        <f>IF(Table3[[#This Row],[Column11]]="yes","tags included","Auto:")</f>
        <v>Auto:</v>
      </c>
      <c r="Z6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Row],[TagOrderMethod]]="Auto:",IF(U68&gt;0,U68,IF(COUNTBLANK(L68:S68)=8,"",(IF(Table3[[#This Row],[Column11]]&lt;&gt;"no",Table3[[#This Row],[Size]]*(SUM(Table3[[#This Row],[Date 1]:[Date 8]])),"")))),""))),(Table3[[#This Row],[Bundle]])),"")</f>
        <v/>
      </c>
      <c r="AB68" s="86" t="str">
        <f t="shared" si="0"/>
        <v/>
      </c>
      <c r="AC68" s="68"/>
      <c r="AD68" s="37"/>
      <c r="AE68" s="38"/>
      <c r="AF68" s="39"/>
      <c r="AG68" s="111" t="s">
        <v>949</v>
      </c>
      <c r="AH68" s="111" t="s">
        <v>21</v>
      </c>
      <c r="AI68" s="111" t="s">
        <v>950</v>
      </c>
      <c r="AJ68" s="111" t="s">
        <v>951</v>
      </c>
      <c r="AK68" s="111" t="s">
        <v>21</v>
      </c>
      <c r="AL68" s="111" t="s">
        <v>21</v>
      </c>
      <c r="AM68" s="111" t="b">
        <f>IF(AND(Table3[[#This Row],[Column68]]=TRUE,COUNTBLANK(Table3[[#This Row],[Date 1]:[Date 8]])=8),TRUE,FALSE)</f>
        <v>0</v>
      </c>
      <c r="AN68" s="111" t="b">
        <f>COUNTIF(Table3[[#This Row],[512]:[51]],"yes")&gt;0</f>
        <v>0</v>
      </c>
      <c r="AO68" s="40" t="str">
        <f>IF(Table3[[#This Row],[512]]="yes",Table3[[#This Row],[Column1]],"")</f>
        <v/>
      </c>
      <c r="AP68" s="40" t="str">
        <f>IF(Table3[[#This Row],[250]]="yes",Table3[[#This Row],[Column1.5]],"")</f>
        <v/>
      </c>
      <c r="AQ68" s="40" t="str">
        <f>IF(Table3[[#This Row],[288]]="yes",Table3[[#This Row],[Column2]],"")</f>
        <v/>
      </c>
      <c r="AR68" s="40" t="str">
        <f>IF(Table3[[#This Row],[144]]="yes",Table3[[#This Row],[Column3]],"")</f>
        <v/>
      </c>
      <c r="AS68" s="40" t="str">
        <f>IF(Table3[[#This Row],[26]]="yes",Table3[[#This Row],[Column4]],"")</f>
        <v/>
      </c>
      <c r="AT68" s="40" t="str">
        <f>IF(Table3[[#This Row],[51]]="yes",Table3[[#This Row],[Column5]],"")</f>
        <v/>
      </c>
      <c r="AU68" s="25" t="str">
        <f>IF(COUNTBLANK(Table3[[#This Row],[Date 1]:[Date 8]])=7,IF(Table3[[#This Row],[Column9]]&lt;&gt;"",IF(SUM(L68:S68)&lt;&gt;0,Table3[[#This Row],[Column9]],""),""),(SUBSTITUTE(TRIM(SUBSTITUTE(AO68&amp;","&amp;AP68&amp;","&amp;AQ68&amp;","&amp;AR68&amp;","&amp;AS68&amp;","&amp;AT68&amp;",",","," "))," ",", ")))</f>
        <v/>
      </c>
      <c r="AV68" s="31" t="e">
        <f>IF(COUNTBLANK(L68:AC68)&lt;&gt;13,IF(Table3[[#This Row],[Comments]]="Please order in multiples of 20. Minimum order of 100.",IF(COUNTBLANK(Table3[[#This Row],[Date 1]:[Order]])=12,"",1),1),IF(OR(F68="yes",G68="yes",H68="yes",I68="yes",J68="yes",K68="yes",#REF!="yes"),1,""))</f>
        <v>#REF!</v>
      </c>
    </row>
    <row r="69" spans="1:48" ht="36" thickBot="1" x14ac:dyDescent="0.4">
      <c r="A69" s="23" t="s">
        <v>128</v>
      </c>
      <c r="B69" s="125">
        <v>4347</v>
      </c>
      <c r="C69" s="13" t="s">
        <v>348</v>
      </c>
      <c r="D69" s="28" t="s">
        <v>380</v>
      </c>
      <c r="E69" s="27"/>
      <c r="F69" s="26" t="s">
        <v>88</v>
      </c>
      <c r="G69" s="26" t="s">
        <v>21</v>
      </c>
      <c r="H69" s="26" t="s">
        <v>88</v>
      </c>
      <c r="I69" s="26" t="s">
        <v>88</v>
      </c>
      <c r="J69" s="26" t="s">
        <v>21</v>
      </c>
      <c r="K69" s="26" t="s">
        <v>21</v>
      </c>
      <c r="L69" s="19"/>
      <c r="M69" s="17"/>
      <c r="N69" s="17"/>
      <c r="O69" s="17"/>
      <c r="P69" s="17"/>
      <c r="Q69" s="17"/>
      <c r="R69" s="17"/>
      <c r="S69" s="18"/>
      <c r="T69" s="131" t="str">
        <f>Table3[[#This Row],[Column12]]</f>
        <v>Auto:</v>
      </c>
      <c r="U69" s="22"/>
      <c r="V69" s="46" t="str">
        <f>IF(Table3[[#This Row],[TagOrderMethod]]="Ratio:","plants per 1 tag",IF(Table3[[#This Row],[TagOrderMethod]]="tags included","",IF(Table3[[#This Row],[TagOrderMethod]]="Qty:","tags",IF(Table3[[#This Row],[TagOrderMethod]]="Auto:",IF(U69&lt;&gt;"","tags","")))))</f>
        <v/>
      </c>
      <c r="W69" s="14">
        <v>50</v>
      </c>
      <c r="X69" s="14" t="str">
        <f>IF(ISNUMBER(SEARCH("tag",Table3[[#This Row],[Notes]])), "Yes", "No")</f>
        <v>No</v>
      </c>
      <c r="Y69" s="14" t="str">
        <f>IF(Table3[[#This Row],[Column11]]="yes","tags included","Auto:")</f>
        <v>Auto:</v>
      </c>
      <c r="Z6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6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Row],[TagOrderMethod]]="Auto:",IF(U69&gt;0,U69,IF(COUNTBLANK(L69:S69)=8,"",(IF(Table3[[#This Row],[Column11]]&lt;&gt;"no",Table3[[#This Row],[Size]]*(SUM(Table3[[#This Row],[Date 1]:[Date 8]])),"")))),""))),(Table3[[#This Row],[Bundle]])),"")</f>
        <v/>
      </c>
      <c r="AB69" s="86" t="str">
        <f t="shared" ref="AB69:AB134" si="2">IF(SUM(L69:S69)&gt;0,SUM(L69:S69) &amp;" units","")</f>
        <v/>
      </c>
      <c r="AC69" s="68"/>
      <c r="AD69" s="37"/>
      <c r="AE69" s="38"/>
      <c r="AF69" s="39"/>
      <c r="AG69" s="111" t="s">
        <v>952</v>
      </c>
      <c r="AH69" s="111" t="s">
        <v>21</v>
      </c>
      <c r="AI69" s="111" t="s">
        <v>953</v>
      </c>
      <c r="AJ69" s="111" t="s">
        <v>954</v>
      </c>
      <c r="AK69" s="111" t="s">
        <v>21</v>
      </c>
      <c r="AL69" s="111" t="s">
        <v>21</v>
      </c>
      <c r="AM69" s="111" t="b">
        <f>IF(AND(Table3[[#This Row],[Column68]]=TRUE,COUNTBLANK(Table3[[#This Row],[Date 1]:[Date 8]])=8),TRUE,FALSE)</f>
        <v>0</v>
      </c>
      <c r="AN69" s="111" t="b">
        <f>COUNTIF(Table3[[#This Row],[512]:[51]],"yes")&gt;0</f>
        <v>0</v>
      </c>
      <c r="AO69" s="40" t="str">
        <f>IF(Table3[[#This Row],[512]]="yes",Table3[[#This Row],[Column1]],"")</f>
        <v/>
      </c>
      <c r="AP69" s="40" t="str">
        <f>IF(Table3[[#This Row],[250]]="yes",Table3[[#This Row],[Column1.5]],"")</f>
        <v/>
      </c>
      <c r="AQ69" s="40" t="str">
        <f>IF(Table3[[#This Row],[288]]="yes",Table3[[#This Row],[Column2]],"")</f>
        <v/>
      </c>
      <c r="AR69" s="40" t="str">
        <f>IF(Table3[[#This Row],[144]]="yes",Table3[[#This Row],[Column3]],"")</f>
        <v/>
      </c>
      <c r="AS69" s="40" t="str">
        <f>IF(Table3[[#This Row],[26]]="yes",Table3[[#This Row],[Column4]],"")</f>
        <v/>
      </c>
      <c r="AT69" s="40" t="str">
        <f>IF(Table3[[#This Row],[51]]="yes",Table3[[#This Row],[Column5]],"")</f>
        <v/>
      </c>
      <c r="AU69" s="25" t="str">
        <f>IF(COUNTBLANK(Table3[[#This Row],[Date 1]:[Date 8]])=7,IF(Table3[[#This Row],[Column9]]&lt;&gt;"",IF(SUM(L69:S69)&lt;&gt;0,Table3[[#This Row],[Column9]],""),""),(SUBSTITUTE(TRIM(SUBSTITUTE(AO69&amp;","&amp;AP69&amp;","&amp;AQ69&amp;","&amp;AR69&amp;","&amp;AS69&amp;","&amp;AT69&amp;",",","," "))," ",", ")))</f>
        <v/>
      </c>
      <c r="AV69" s="31" t="e">
        <f>IF(COUNTBLANK(L69:AC69)&lt;&gt;13,IF(Table3[[#This Row],[Comments]]="Please order in multiples of 20. Minimum order of 100.",IF(COUNTBLANK(Table3[[#This Row],[Date 1]:[Order]])=12,"",1),1),IF(OR(F69="yes",G69="yes",H69="yes",I69="yes",J69="yes",K69="yes",#REF!="yes"),1,""))</f>
        <v>#REF!</v>
      </c>
    </row>
    <row r="70" spans="1:48" ht="36" thickBot="1" x14ac:dyDescent="0.4">
      <c r="A70" s="23" t="s">
        <v>128</v>
      </c>
      <c r="B70" s="125">
        <v>4347</v>
      </c>
      <c r="C70" s="13" t="s">
        <v>348</v>
      </c>
      <c r="D70" s="28" t="s">
        <v>547</v>
      </c>
      <c r="E70" s="27"/>
      <c r="F70" s="26" t="s">
        <v>88</v>
      </c>
      <c r="G70" s="26" t="s">
        <v>21</v>
      </c>
      <c r="H70" s="26" t="s">
        <v>88</v>
      </c>
      <c r="I70" s="26" t="s">
        <v>88</v>
      </c>
      <c r="J70" s="26" t="s">
        <v>21</v>
      </c>
      <c r="K70" s="26" t="s">
        <v>21</v>
      </c>
      <c r="L70" s="19"/>
      <c r="M70" s="17"/>
      <c r="N70" s="17"/>
      <c r="O70" s="17"/>
      <c r="P70" s="17"/>
      <c r="Q70" s="17"/>
      <c r="R70" s="17"/>
      <c r="S70" s="18"/>
      <c r="T70" s="131" t="str">
        <f>Table3[[#This Row],[Column12]]</f>
        <v>Auto:</v>
      </c>
      <c r="U70" s="22"/>
      <c r="V70" s="46" t="str">
        <f>IF(Table3[[#This Row],[TagOrderMethod]]="Ratio:","plants per 1 tag",IF(Table3[[#This Row],[TagOrderMethod]]="tags included","",IF(Table3[[#This Row],[TagOrderMethod]]="Qty:","tags",IF(Table3[[#This Row],[TagOrderMethod]]="Auto:",IF(U70&lt;&gt;"","tags","")))))</f>
        <v/>
      </c>
      <c r="W70" s="14">
        <v>50</v>
      </c>
      <c r="X70" s="14" t="str">
        <f>IF(ISNUMBER(SEARCH("tag",Table3[[#This Row],[Notes]])), "Yes", "No")</f>
        <v>No</v>
      </c>
      <c r="Y70" s="14" t="str">
        <f>IF(Table3[[#This Row],[Column11]]="yes","tags included","Auto:")</f>
        <v>Auto:</v>
      </c>
      <c r="Z7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Row],[TagOrderMethod]]="Auto:",IF(U70&gt;0,U70,IF(COUNTBLANK(L70:S70)=8,"",(IF(Table3[[#This Row],[Column11]]&lt;&gt;"no",Table3[[#This Row],[Size]]*(SUM(Table3[[#This Row],[Date 1]:[Date 8]])),"")))),""))),(Table3[[#This Row],[Bundle]])),"")</f>
        <v/>
      </c>
      <c r="AB70" s="86" t="str">
        <f t="shared" si="2"/>
        <v/>
      </c>
      <c r="AC70" s="68"/>
      <c r="AD70" s="37"/>
      <c r="AE70" s="38"/>
      <c r="AF70" s="39"/>
      <c r="AG70" s="111" t="s">
        <v>955</v>
      </c>
      <c r="AH70" s="111" t="s">
        <v>21</v>
      </c>
      <c r="AI70" s="111" t="s">
        <v>956</v>
      </c>
      <c r="AJ70" s="111" t="s">
        <v>957</v>
      </c>
      <c r="AK70" s="111" t="s">
        <v>21</v>
      </c>
      <c r="AL70" s="111" t="s">
        <v>21</v>
      </c>
      <c r="AM70" s="111" t="b">
        <f>IF(AND(Table3[[#This Row],[Column68]]=TRUE,COUNTBLANK(Table3[[#This Row],[Date 1]:[Date 8]])=8),TRUE,FALSE)</f>
        <v>0</v>
      </c>
      <c r="AN70" s="111" t="b">
        <f>COUNTIF(Table3[[#This Row],[512]:[51]],"yes")&gt;0</f>
        <v>0</v>
      </c>
      <c r="AO70" s="40" t="str">
        <f>IF(Table3[[#This Row],[512]]="yes",Table3[[#This Row],[Column1]],"")</f>
        <v/>
      </c>
      <c r="AP70" s="40" t="str">
        <f>IF(Table3[[#This Row],[250]]="yes",Table3[[#This Row],[Column1.5]],"")</f>
        <v/>
      </c>
      <c r="AQ70" s="40" t="str">
        <f>IF(Table3[[#This Row],[288]]="yes",Table3[[#This Row],[Column2]],"")</f>
        <v/>
      </c>
      <c r="AR70" s="40" t="str">
        <f>IF(Table3[[#This Row],[144]]="yes",Table3[[#This Row],[Column3]],"")</f>
        <v/>
      </c>
      <c r="AS70" s="40" t="str">
        <f>IF(Table3[[#This Row],[26]]="yes",Table3[[#This Row],[Column4]],"")</f>
        <v/>
      </c>
      <c r="AT70" s="40" t="str">
        <f>IF(Table3[[#This Row],[51]]="yes",Table3[[#This Row],[Column5]],"")</f>
        <v/>
      </c>
      <c r="AU70" s="25" t="str">
        <f>IF(COUNTBLANK(Table3[[#This Row],[Date 1]:[Date 8]])=7,IF(Table3[[#This Row],[Column9]]&lt;&gt;"",IF(SUM(L70:S70)&lt;&gt;0,Table3[[#This Row],[Column9]],""),""),(SUBSTITUTE(TRIM(SUBSTITUTE(AO70&amp;","&amp;AP70&amp;","&amp;AQ70&amp;","&amp;AR70&amp;","&amp;AS70&amp;","&amp;AT70&amp;",",","," "))," ",", ")))</f>
        <v/>
      </c>
      <c r="AV70" s="31" t="e">
        <f>IF(COUNTBLANK(L70:AC70)&lt;&gt;13,IF(Table3[[#This Row],[Comments]]="Please order in multiples of 20. Minimum order of 100.",IF(COUNTBLANK(Table3[[#This Row],[Date 1]:[Order]])=12,"",1),1),IF(OR(F70="yes",G70="yes",H70="yes",I70="yes",J70="yes",K70="yes",#REF!="yes"),1,""))</f>
        <v>#REF!</v>
      </c>
    </row>
    <row r="71" spans="1:48" ht="36" thickBot="1" x14ac:dyDescent="0.4">
      <c r="A71" s="23" t="s">
        <v>128</v>
      </c>
      <c r="B71" s="125">
        <v>4347</v>
      </c>
      <c r="C71" s="13" t="s">
        <v>348</v>
      </c>
      <c r="D71" s="28" t="s">
        <v>381</v>
      </c>
      <c r="E71" s="27"/>
      <c r="F71" s="26" t="s">
        <v>88</v>
      </c>
      <c r="G71" s="26" t="s">
        <v>21</v>
      </c>
      <c r="H71" s="26" t="s">
        <v>88</v>
      </c>
      <c r="I71" s="26" t="s">
        <v>88</v>
      </c>
      <c r="J71" s="26" t="s">
        <v>21</v>
      </c>
      <c r="K71" s="26" t="s">
        <v>21</v>
      </c>
      <c r="L71" s="19"/>
      <c r="M71" s="17"/>
      <c r="N71" s="17"/>
      <c r="O71" s="17"/>
      <c r="P71" s="17"/>
      <c r="Q71" s="17"/>
      <c r="R71" s="17"/>
      <c r="S71" s="18"/>
      <c r="T71" s="131" t="str">
        <f>Table3[[#This Row],[Column12]]</f>
        <v>Auto:</v>
      </c>
      <c r="U71" s="22"/>
      <c r="V71" s="46" t="str">
        <f>IF(Table3[[#This Row],[TagOrderMethod]]="Ratio:","plants per 1 tag",IF(Table3[[#This Row],[TagOrderMethod]]="tags included","",IF(Table3[[#This Row],[TagOrderMethod]]="Qty:","tags",IF(Table3[[#This Row],[TagOrderMethod]]="Auto:",IF(U71&lt;&gt;"","tags","")))))</f>
        <v/>
      </c>
      <c r="W71" s="14">
        <v>50</v>
      </c>
      <c r="X71" s="14" t="str">
        <f>IF(ISNUMBER(SEARCH("tag",Table3[[#This Row],[Notes]])), "Yes", "No")</f>
        <v>No</v>
      </c>
      <c r="Y71" s="14" t="str">
        <f>IF(Table3[[#This Row],[Column11]]="yes","tags included","Auto:")</f>
        <v>Auto:</v>
      </c>
      <c r="Z7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Row],[TagOrderMethod]]="Auto:",IF(U71&gt;0,U71,IF(COUNTBLANK(L71:S71)=8,"",(IF(Table3[[#This Row],[Column11]]&lt;&gt;"no",Table3[[#This Row],[Size]]*(SUM(Table3[[#This Row],[Date 1]:[Date 8]])),"")))),""))),(Table3[[#This Row],[Bundle]])),"")</f>
        <v/>
      </c>
      <c r="AB71" s="86" t="str">
        <f t="shared" si="2"/>
        <v/>
      </c>
      <c r="AC71" s="68"/>
      <c r="AD71" s="37"/>
      <c r="AE71" s="38"/>
      <c r="AF71" s="39"/>
      <c r="AG71" s="111" t="s">
        <v>958</v>
      </c>
      <c r="AH71" s="111" t="s">
        <v>21</v>
      </c>
      <c r="AI71" s="111" t="s">
        <v>959</v>
      </c>
      <c r="AJ71" s="111" t="s">
        <v>960</v>
      </c>
      <c r="AK71" s="111" t="s">
        <v>21</v>
      </c>
      <c r="AL71" s="111" t="s">
        <v>21</v>
      </c>
      <c r="AM71" s="111" t="b">
        <f>IF(AND(Table3[[#This Row],[Column68]]=TRUE,COUNTBLANK(Table3[[#This Row],[Date 1]:[Date 8]])=8),TRUE,FALSE)</f>
        <v>0</v>
      </c>
      <c r="AN71" s="111" t="b">
        <f>COUNTIF(Table3[[#This Row],[512]:[51]],"yes")&gt;0</f>
        <v>0</v>
      </c>
      <c r="AO71" s="40" t="str">
        <f>IF(Table3[[#This Row],[512]]="yes",Table3[[#This Row],[Column1]],"")</f>
        <v/>
      </c>
      <c r="AP71" s="40" t="str">
        <f>IF(Table3[[#This Row],[250]]="yes",Table3[[#This Row],[Column1.5]],"")</f>
        <v/>
      </c>
      <c r="AQ71" s="40" t="str">
        <f>IF(Table3[[#This Row],[288]]="yes",Table3[[#This Row],[Column2]],"")</f>
        <v/>
      </c>
      <c r="AR71" s="40" t="str">
        <f>IF(Table3[[#This Row],[144]]="yes",Table3[[#This Row],[Column3]],"")</f>
        <v/>
      </c>
      <c r="AS71" s="40" t="str">
        <f>IF(Table3[[#This Row],[26]]="yes",Table3[[#This Row],[Column4]],"")</f>
        <v/>
      </c>
      <c r="AT71" s="40" t="str">
        <f>IF(Table3[[#This Row],[51]]="yes",Table3[[#This Row],[Column5]],"")</f>
        <v/>
      </c>
      <c r="AU71" s="25" t="str">
        <f>IF(COUNTBLANK(Table3[[#This Row],[Date 1]:[Date 8]])=7,IF(Table3[[#This Row],[Column9]]&lt;&gt;"",IF(SUM(L71:S71)&lt;&gt;0,Table3[[#This Row],[Column9]],""),""),(SUBSTITUTE(TRIM(SUBSTITUTE(AO71&amp;","&amp;AP71&amp;","&amp;AQ71&amp;","&amp;AR71&amp;","&amp;AS71&amp;","&amp;AT71&amp;",",","," "))," ",", ")))</f>
        <v/>
      </c>
      <c r="AV71" s="31" t="e">
        <f>IF(COUNTBLANK(L71:AC71)&lt;&gt;13,IF(Table3[[#This Row],[Comments]]="Please order in multiples of 20. Minimum order of 100.",IF(COUNTBLANK(Table3[[#This Row],[Date 1]:[Order]])=12,"",1),1),IF(OR(F71="yes",G71="yes",H71="yes",I71="yes",J71="yes",K71="yes",#REF!="yes"),1,""))</f>
        <v>#REF!</v>
      </c>
    </row>
    <row r="72" spans="1:48" ht="36" thickBot="1" x14ac:dyDescent="0.4">
      <c r="A72" s="23" t="s">
        <v>128</v>
      </c>
      <c r="B72" s="125">
        <v>4347</v>
      </c>
      <c r="C72" s="13" t="s">
        <v>348</v>
      </c>
      <c r="D72" s="28" t="s">
        <v>382</v>
      </c>
      <c r="E72" s="27"/>
      <c r="F72" s="26" t="s">
        <v>88</v>
      </c>
      <c r="G72" s="26" t="s">
        <v>21</v>
      </c>
      <c r="H72" s="26" t="s">
        <v>88</v>
      </c>
      <c r="I72" s="26" t="s">
        <v>88</v>
      </c>
      <c r="J72" s="26" t="s">
        <v>21</v>
      </c>
      <c r="K72" s="26" t="s">
        <v>21</v>
      </c>
      <c r="L72" s="19"/>
      <c r="M72" s="17"/>
      <c r="N72" s="17"/>
      <c r="O72" s="17"/>
      <c r="P72" s="17"/>
      <c r="Q72" s="17"/>
      <c r="R72" s="17"/>
      <c r="S72" s="18"/>
      <c r="T72" s="131" t="str">
        <f>Table3[[#This Row],[Column12]]</f>
        <v>Auto:</v>
      </c>
      <c r="U72" s="22"/>
      <c r="V72" s="46" t="str">
        <f>IF(Table3[[#This Row],[TagOrderMethod]]="Ratio:","plants per 1 tag",IF(Table3[[#This Row],[TagOrderMethod]]="tags included","",IF(Table3[[#This Row],[TagOrderMethod]]="Qty:","tags",IF(Table3[[#This Row],[TagOrderMethod]]="Auto:",IF(U72&lt;&gt;"","tags","")))))</f>
        <v/>
      </c>
      <c r="W72" s="14">
        <v>50</v>
      </c>
      <c r="X72" s="14" t="str">
        <f>IF(ISNUMBER(SEARCH("tag",Table3[[#This Row],[Notes]])), "Yes", "No")</f>
        <v>No</v>
      </c>
      <c r="Y72" s="14" t="str">
        <f>IF(Table3[[#This Row],[Column11]]="yes","tags included","Auto:")</f>
        <v>Auto:</v>
      </c>
      <c r="Z7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Row],[TagOrderMethod]]="Auto:",IF(U72&gt;0,U72,IF(COUNTBLANK(L72:S72)=8,"",(IF(Table3[[#This Row],[Column11]]&lt;&gt;"no",Table3[[#This Row],[Size]]*(SUM(Table3[[#This Row],[Date 1]:[Date 8]])),"")))),""))),(Table3[[#This Row],[Bundle]])),"")</f>
        <v/>
      </c>
      <c r="AB72" s="86" t="str">
        <f t="shared" si="2"/>
        <v/>
      </c>
      <c r="AC72" s="68"/>
      <c r="AD72" s="37"/>
      <c r="AE72" s="38"/>
      <c r="AF72" s="39"/>
      <c r="AG72" s="111" t="s">
        <v>961</v>
      </c>
      <c r="AH72" s="111" t="s">
        <v>21</v>
      </c>
      <c r="AI72" s="111" t="s">
        <v>962</v>
      </c>
      <c r="AJ72" s="111" t="s">
        <v>963</v>
      </c>
      <c r="AK72" s="111" t="s">
        <v>21</v>
      </c>
      <c r="AL72" s="111" t="s">
        <v>21</v>
      </c>
      <c r="AM72" s="111" t="b">
        <f>IF(AND(Table3[[#This Row],[Column68]]=TRUE,COUNTBLANK(Table3[[#This Row],[Date 1]:[Date 8]])=8),TRUE,FALSE)</f>
        <v>0</v>
      </c>
      <c r="AN72" s="111" t="b">
        <f>COUNTIF(Table3[[#This Row],[512]:[51]],"yes")&gt;0</f>
        <v>0</v>
      </c>
      <c r="AO72" s="40" t="str">
        <f>IF(Table3[[#This Row],[512]]="yes",Table3[[#This Row],[Column1]],"")</f>
        <v/>
      </c>
      <c r="AP72" s="40" t="str">
        <f>IF(Table3[[#This Row],[250]]="yes",Table3[[#This Row],[Column1.5]],"")</f>
        <v/>
      </c>
      <c r="AQ72" s="40" t="str">
        <f>IF(Table3[[#This Row],[288]]="yes",Table3[[#This Row],[Column2]],"")</f>
        <v/>
      </c>
      <c r="AR72" s="40" t="str">
        <f>IF(Table3[[#This Row],[144]]="yes",Table3[[#This Row],[Column3]],"")</f>
        <v/>
      </c>
      <c r="AS72" s="40" t="str">
        <f>IF(Table3[[#This Row],[26]]="yes",Table3[[#This Row],[Column4]],"")</f>
        <v/>
      </c>
      <c r="AT72" s="40" t="str">
        <f>IF(Table3[[#This Row],[51]]="yes",Table3[[#This Row],[Column5]],"")</f>
        <v/>
      </c>
      <c r="AU72" s="25" t="str">
        <f>IF(COUNTBLANK(Table3[[#This Row],[Date 1]:[Date 8]])=7,IF(Table3[[#This Row],[Column9]]&lt;&gt;"",IF(SUM(L72:S72)&lt;&gt;0,Table3[[#This Row],[Column9]],""),""),(SUBSTITUTE(TRIM(SUBSTITUTE(AO72&amp;","&amp;AP72&amp;","&amp;AQ72&amp;","&amp;AR72&amp;","&amp;AS72&amp;","&amp;AT72&amp;",",","," "))," ",", ")))</f>
        <v/>
      </c>
      <c r="AV72" s="31" t="e">
        <f>IF(COUNTBLANK(L72:AC72)&lt;&gt;13,IF(Table3[[#This Row],[Comments]]="Please order in multiples of 20. Minimum order of 100.",IF(COUNTBLANK(Table3[[#This Row],[Date 1]:[Order]])=12,"",1),1),IF(OR(F72="yes",G72="yes",H72="yes",I72="yes",J72="yes",K72="yes",#REF!="yes"),1,""))</f>
        <v>#REF!</v>
      </c>
    </row>
    <row r="73" spans="1:48" ht="36" thickBot="1" x14ac:dyDescent="0.4">
      <c r="A73" s="23" t="s">
        <v>128</v>
      </c>
      <c r="B73" s="125">
        <v>4347</v>
      </c>
      <c r="C73" s="13" t="s">
        <v>348</v>
      </c>
      <c r="D73" s="28" t="s">
        <v>383</v>
      </c>
      <c r="E73" s="27"/>
      <c r="F73" s="26" t="s">
        <v>88</v>
      </c>
      <c r="G73" s="26" t="s">
        <v>21</v>
      </c>
      <c r="H73" s="26" t="s">
        <v>88</v>
      </c>
      <c r="I73" s="26" t="s">
        <v>88</v>
      </c>
      <c r="J73" s="26" t="s">
        <v>21</v>
      </c>
      <c r="K73" s="26" t="s">
        <v>21</v>
      </c>
      <c r="L73" s="19"/>
      <c r="M73" s="17"/>
      <c r="N73" s="17"/>
      <c r="O73" s="17"/>
      <c r="P73" s="17"/>
      <c r="Q73" s="17"/>
      <c r="R73" s="17"/>
      <c r="S73" s="18"/>
      <c r="T73" s="131" t="str">
        <f>Table3[[#This Row],[Column12]]</f>
        <v>Auto:</v>
      </c>
      <c r="U73" s="22"/>
      <c r="V73" s="46" t="str">
        <f>IF(Table3[[#This Row],[TagOrderMethod]]="Ratio:","plants per 1 tag",IF(Table3[[#This Row],[TagOrderMethod]]="tags included","",IF(Table3[[#This Row],[TagOrderMethod]]="Qty:","tags",IF(Table3[[#This Row],[TagOrderMethod]]="Auto:",IF(U73&lt;&gt;"","tags","")))))</f>
        <v/>
      </c>
      <c r="W73" s="14">
        <v>50</v>
      </c>
      <c r="X73" s="14" t="str">
        <f>IF(ISNUMBER(SEARCH("tag",Table3[[#This Row],[Notes]])), "Yes", "No")</f>
        <v>No</v>
      </c>
      <c r="Y73" s="14" t="str">
        <f>IF(Table3[[#This Row],[Column11]]="yes","tags included","Auto:")</f>
        <v>Auto:</v>
      </c>
      <c r="Z7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Row],[TagOrderMethod]]="Auto:",IF(U73&gt;0,U73,IF(COUNTBLANK(L73:S73)=8,"",(IF(Table3[[#This Row],[Column11]]&lt;&gt;"no",Table3[[#This Row],[Size]]*(SUM(Table3[[#This Row],[Date 1]:[Date 8]])),"")))),""))),(Table3[[#This Row],[Bundle]])),"")</f>
        <v/>
      </c>
      <c r="AB73" s="86" t="str">
        <f t="shared" si="2"/>
        <v/>
      </c>
      <c r="AC73" s="68"/>
      <c r="AD73" s="37"/>
      <c r="AE73" s="38"/>
      <c r="AF73" s="39"/>
      <c r="AG73" s="111" t="s">
        <v>964</v>
      </c>
      <c r="AH73" s="111" t="s">
        <v>21</v>
      </c>
      <c r="AI73" s="111" t="s">
        <v>965</v>
      </c>
      <c r="AJ73" s="111" t="s">
        <v>966</v>
      </c>
      <c r="AK73" s="111" t="s">
        <v>21</v>
      </c>
      <c r="AL73" s="111" t="s">
        <v>21</v>
      </c>
      <c r="AM73" s="111" t="b">
        <f>IF(AND(Table3[[#This Row],[Column68]]=TRUE,COUNTBLANK(Table3[[#This Row],[Date 1]:[Date 8]])=8),TRUE,FALSE)</f>
        <v>0</v>
      </c>
      <c r="AN73" s="111" t="b">
        <f>COUNTIF(Table3[[#This Row],[512]:[51]],"yes")&gt;0</f>
        <v>0</v>
      </c>
      <c r="AO73" s="40" t="str">
        <f>IF(Table3[[#This Row],[512]]="yes",Table3[[#This Row],[Column1]],"")</f>
        <v/>
      </c>
      <c r="AP73" s="40" t="str">
        <f>IF(Table3[[#This Row],[250]]="yes",Table3[[#This Row],[Column1.5]],"")</f>
        <v/>
      </c>
      <c r="AQ73" s="40" t="str">
        <f>IF(Table3[[#This Row],[288]]="yes",Table3[[#This Row],[Column2]],"")</f>
        <v/>
      </c>
      <c r="AR73" s="40" t="str">
        <f>IF(Table3[[#This Row],[144]]="yes",Table3[[#This Row],[Column3]],"")</f>
        <v/>
      </c>
      <c r="AS73" s="40" t="str">
        <f>IF(Table3[[#This Row],[26]]="yes",Table3[[#This Row],[Column4]],"")</f>
        <v/>
      </c>
      <c r="AT73" s="40" t="str">
        <f>IF(Table3[[#This Row],[51]]="yes",Table3[[#This Row],[Column5]],"")</f>
        <v/>
      </c>
      <c r="AU73" s="25" t="str">
        <f>IF(COUNTBLANK(Table3[[#This Row],[Date 1]:[Date 8]])=7,IF(Table3[[#This Row],[Column9]]&lt;&gt;"",IF(SUM(L73:S73)&lt;&gt;0,Table3[[#This Row],[Column9]],""),""),(SUBSTITUTE(TRIM(SUBSTITUTE(AO73&amp;","&amp;AP73&amp;","&amp;AQ73&amp;","&amp;AR73&amp;","&amp;AS73&amp;","&amp;AT73&amp;",",","," "))," ",", ")))</f>
        <v/>
      </c>
      <c r="AV73" s="31" t="e">
        <f>IF(COUNTBLANK(L73:AC73)&lt;&gt;13,IF(Table3[[#This Row],[Comments]]="Please order in multiples of 20. Minimum order of 100.",IF(COUNTBLANK(Table3[[#This Row],[Date 1]:[Order]])=12,"",1),1),IF(OR(F73="yes",G73="yes",H73="yes",I73="yes",J73="yes",K73="yes",#REF!="yes"),1,""))</f>
        <v>#REF!</v>
      </c>
    </row>
    <row r="74" spans="1:48" ht="36" thickBot="1" x14ac:dyDescent="0.4">
      <c r="A74" s="23" t="s">
        <v>128</v>
      </c>
      <c r="B74" s="125">
        <v>4347</v>
      </c>
      <c r="C74" s="13" t="s">
        <v>348</v>
      </c>
      <c r="D74" s="28" t="s">
        <v>384</v>
      </c>
      <c r="E74" s="27"/>
      <c r="F74" s="26" t="s">
        <v>88</v>
      </c>
      <c r="G74" s="26" t="s">
        <v>21</v>
      </c>
      <c r="H74" s="26" t="s">
        <v>88</v>
      </c>
      <c r="I74" s="26" t="s">
        <v>88</v>
      </c>
      <c r="J74" s="26" t="s">
        <v>21</v>
      </c>
      <c r="K74" s="26" t="s">
        <v>21</v>
      </c>
      <c r="L74" s="19"/>
      <c r="M74" s="17"/>
      <c r="N74" s="17"/>
      <c r="O74" s="17"/>
      <c r="P74" s="17"/>
      <c r="Q74" s="17"/>
      <c r="R74" s="17"/>
      <c r="S74" s="18"/>
      <c r="T74" s="131" t="str">
        <f>Table3[[#This Row],[Column12]]</f>
        <v>Auto:</v>
      </c>
      <c r="U74" s="22"/>
      <c r="V74" s="46" t="str">
        <f>IF(Table3[[#This Row],[TagOrderMethod]]="Ratio:","plants per 1 tag",IF(Table3[[#This Row],[TagOrderMethod]]="tags included","",IF(Table3[[#This Row],[TagOrderMethod]]="Qty:","tags",IF(Table3[[#This Row],[TagOrderMethod]]="Auto:",IF(U74&lt;&gt;"","tags","")))))</f>
        <v/>
      </c>
      <c r="W74" s="14">
        <v>50</v>
      </c>
      <c r="X74" s="14" t="str">
        <f>IF(ISNUMBER(SEARCH("tag",Table3[[#This Row],[Notes]])), "Yes", "No")</f>
        <v>No</v>
      </c>
      <c r="Y74" s="14" t="str">
        <f>IF(Table3[[#This Row],[Column11]]="yes","tags included","Auto:")</f>
        <v>Auto:</v>
      </c>
      <c r="Z7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Row],[TagOrderMethod]]="Auto:",IF(U74&gt;0,U74,IF(COUNTBLANK(L74:S74)=8,"",(IF(Table3[[#This Row],[Column11]]&lt;&gt;"no",Table3[[#This Row],[Size]]*(SUM(Table3[[#This Row],[Date 1]:[Date 8]])),"")))),""))),(Table3[[#This Row],[Bundle]])),"")</f>
        <v/>
      </c>
      <c r="AB74" s="86" t="str">
        <f t="shared" si="2"/>
        <v/>
      </c>
      <c r="AC74" s="68"/>
      <c r="AD74" s="37"/>
      <c r="AE74" s="38"/>
      <c r="AF74" s="39"/>
      <c r="AG74" s="111" t="s">
        <v>967</v>
      </c>
      <c r="AH74" s="111" t="s">
        <v>21</v>
      </c>
      <c r="AI74" s="111" t="s">
        <v>968</v>
      </c>
      <c r="AJ74" s="111" t="s">
        <v>969</v>
      </c>
      <c r="AK74" s="111" t="s">
        <v>21</v>
      </c>
      <c r="AL74" s="111" t="s">
        <v>21</v>
      </c>
      <c r="AM74" s="111" t="b">
        <f>IF(AND(Table3[[#This Row],[Column68]]=TRUE,COUNTBLANK(Table3[[#This Row],[Date 1]:[Date 8]])=8),TRUE,FALSE)</f>
        <v>0</v>
      </c>
      <c r="AN74" s="111" t="b">
        <f>COUNTIF(Table3[[#This Row],[512]:[51]],"yes")&gt;0</f>
        <v>0</v>
      </c>
      <c r="AO74" s="40" t="str">
        <f>IF(Table3[[#This Row],[512]]="yes",Table3[[#This Row],[Column1]],"")</f>
        <v/>
      </c>
      <c r="AP74" s="40" t="str">
        <f>IF(Table3[[#This Row],[250]]="yes",Table3[[#This Row],[Column1.5]],"")</f>
        <v/>
      </c>
      <c r="AQ74" s="40" t="str">
        <f>IF(Table3[[#This Row],[288]]="yes",Table3[[#This Row],[Column2]],"")</f>
        <v/>
      </c>
      <c r="AR74" s="40" t="str">
        <f>IF(Table3[[#This Row],[144]]="yes",Table3[[#This Row],[Column3]],"")</f>
        <v/>
      </c>
      <c r="AS74" s="40" t="str">
        <f>IF(Table3[[#This Row],[26]]="yes",Table3[[#This Row],[Column4]],"")</f>
        <v/>
      </c>
      <c r="AT74" s="40" t="str">
        <f>IF(Table3[[#This Row],[51]]="yes",Table3[[#This Row],[Column5]],"")</f>
        <v/>
      </c>
      <c r="AU74" s="25" t="str">
        <f>IF(COUNTBLANK(Table3[[#This Row],[Date 1]:[Date 8]])=7,IF(Table3[[#This Row],[Column9]]&lt;&gt;"",IF(SUM(L74:S74)&lt;&gt;0,Table3[[#This Row],[Column9]],""),""),(SUBSTITUTE(TRIM(SUBSTITUTE(AO74&amp;","&amp;AP74&amp;","&amp;AQ74&amp;","&amp;AR74&amp;","&amp;AS74&amp;","&amp;AT74&amp;",",","," "))," ",", ")))</f>
        <v/>
      </c>
      <c r="AV74" s="31" t="e">
        <f>IF(COUNTBLANK(L74:AC74)&lt;&gt;13,IF(Table3[[#This Row],[Comments]]="Please order in multiples of 20. Minimum order of 100.",IF(COUNTBLANK(Table3[[#This Row],[Date 1]:[Order]])=12,"",1),1),IF(OR(F74="yes",G74="yes",H74="yes",I74="yes",J74="yes",K74="yes",#REF!="yes"),1,""))</f>
        <v>#REF!</v>
      </c>
    </row>
    <row r="75" spans="1:48" ht="36" thickBot="1" x14ac:dyDescent="0.4">
      <c r="A75" s="23" t="s">
        <v>128</v>
      </c>
      <c r="B75" s="125">
        <v>4355</v>
      </c>
      <c r="C75" s="13" t="s">
        <v>348</v>
      </c>
      <c r="D75" s="28" t="s">
        <v>385</v>
      </c>
      <c r="E75" s="27"/>
      <c r="F75" s="26" t="s">
        <v>88</v>
      </c>
      <c r="G75" s="26" t="s">
        <v>21</v>
      </c>
      <c r="H75" s="26" t="s">
        <v>88</v>
      </c>
      <c r="I75" s="26" t="s">
        <v>88</v>
      </c>
      <c r="J75" s="26" t="s">
        <v>21</v>
      </c>
      <c r="K75" s="26" t="s">
        <v>21</v>
      </c>
      <c r="L75" s="19"/>
      <c r="M75" s="17"/>
      <c r="N75" s="17"/>
      <c r="O75" s="17"/>
      <c r="P75" s="17"/>
      <c r="Q75" s="17"/>
      <c r="R75" s="17"/>
      <c r="S75" s="18"/>
      <c r="T75" s="131" t="str">
        <f>Table3[[#This Row],[Column12]]</f>
        <v>Auto:</v>
      </c>
      <c r="U75" s="22"/>
      <c r="V75" s="46" t="str">
        <f>IF(Table3[[#This Row],[TagOrderMethod]]="Ratio:","plants per 1 tag",IF(Table3[[#This Row],[TagOrderMethod]]="tags included","",IF(Table3[[#This Row],[TagOrderMethod]]="Qty:","tags",IF(Table3[[#This Row],[TagOrderMethod]]="Auto:",IF(U75&lt;&gt;"","tags","")))))</f>
        <v/>
      </c>
      <c r="W75" s="14">
        <v>50</v>
      </c>
      <c r="X75" s="14" t="str">
        <f>IF(ISNUMBER(SEARCH("tag",Table3[[#This Row],[Notes]])), "Yes", "No")</f>
        <v>No</v>
      </c>
      <c r="Y75" s="14" t="str">
        <f>IF(Table3[[#This Row],[Column11]]="yes","tags included","Auto:")</f>
        <v>Auto:</v>
      </c>
      <c r="Z7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Row],[TagOrderMethod]]="Auto:",IF(U75&gt;0,U75,IF(COUNTBLANK(L75:S75)=8,"",(IF(Table3[[#This Row],[Column11]]&lt;&gt;"no",Table3[[#This Row],[Size]]*(SUM(Table3[[#This Row],[Date 1]:[Date 8]])),"")))),""))),(Table3[[#This Row],[Bundle]])),"")</f>
        <v/>
      </c>
      <c r="AB75" s="86" t="str">
        <f t="shared" si="2"/>
        <v/>
      </c>
      <c r="AC75" s="68"/>
      <c r="AD75" s="37"/>
      <c r="AE75" s="38"/>
      <c r="AF75" s="39"/>
      <c r="AG75" s="111" t="s">
        <v>970</v>
      </c>
      <c r="AH75" s="111" t="s">
        <v>21</v>
      </c>
      <c r="AI75" s="111" t="s">
        <v>971</v>
      </c>
      <c r="AJ75" s="111" t="s">
        <v>972</v>
      </c>
      <c r="AK75" s="111" t="s">
        <v>21</v>
      </c>
      <c r="AL75" s="111" t="s">
        <v>21</v>
      </c>
      <c r="AM75" s="111" t="b">
        <f>IF(AND(Table3[[#This Row],[Column68]]=TRUE,COUNTBLANK(Table3[[#This Row],[Date 1]:[Date 8]])=8),TRUE,FALSE)</f>
        <v>0</v>
      </c>
      <c r="AN75" s="111" t="b">
        <f>COUNTIF(Table3[[#This Row],[512]:[51]],"yes")&gt;0</f>
        <v>0</v>
      </c>
      <c r="AO75" s="40" t="str">
        <f>IF(Table3[[#This Row],[512]]="yes",Table3[[#This Row],[Column1]],"")</f>
        <v/>
      </c>
      <c r="AP75" s="40" t="str">
        <f>IF(Table3[[#This Row],[250]]="yes",Table3[[#This Row],[Column1.5]],"")</f>
        <v/>
      </c>
      <c r="AQ75" s="40" t="str">
        <f>IF(Table3[[#This Row],[288]]="yes",Table3[[#This Row],[Column2]],"")</f>
        <v/>
      </c>
      <c r="AR75" s="40" t="str">
        <f>IF(Table3[[#This Row],[144]]="yes",Table3[[#This Row],[Column3]],"")</f>
        <v/>
      </c>
      <c r="AS75" s="40" t="str">
        <f>IF(Table3[[#This Row],[26]]="yes",Table3[[#This Row],[Column4]],"")</f>
        <v/>
      </c>
      <c r="AT75" s="40" t="str">
        <f>IF(Table3[[#This Row],[51]]="yes",Table3[[#This Row],[Column5]],"")</f>
        <v/>
      </c>
      <c r="AU75" s="25" t="str">
        <f>IF(COUNTBLANK(Table3[[#This Row],[Date 1]:[Date 8]])=7,IF(Table3[[#This Row],[Column9]]&lt;&gt;"",IF(SUM(L75:S75)&lt;&gt;0,Table3[[#This Row],[Column9]],""),""),(SUBSTITUTE(TRIM(SUBSTITUTE(AO75&amp;","&amp;AP75&amp;","&amp;AQ75&amp;","&amp;AR75&amp;","&amp;AS75&amp;","&amp;AT75&amp;",",","," "))," ",", ")))</f>
        <v/>
      </c>
      <c r="AV75" s="31" t="e">
        <f>IF(COUNTBLANK(L75:AC75)&lt;&gt;13,IF(Table3[[#This Row],[Comments]]="Please order in multiples of 20. Minimum order of 100.",IF(COUNTBLANK(Table3[[#This Row],[Date 1]:[Order]])=12,"",1),1),IF(OR(F75="yes",G75="yes",H75="yes",I75="yes",J75="yes",K75="yes",#REF!="yes"),1,""))</f>
        <v>#REF!</v>
      </c>
    </row>
    <row r="76" spans="1:48" ht="36" thickBot="1" x14ac:dyDescent="0.4">
      <c r="A76" s="23" t="s">
        <v>128</v>
      </c>
      <c r="B76" s="125">
        <v>4357</v>
      </c>
      <c r="C76" s="13" t="s">
        <v>348</v>
      </c>
      <c r="D76" s="28" t="s">
        <v>386</v>
      </c>
      <c r="E76" s="27"/>
      <c r="F76" s="26" t="s">
        <v>88</v>
      </c>
      <c r="G76" s="26" t="s">
        <v>21</v>
      </c>
      <c r="H76" s="26" t="s">
        <v>88</v>
      </c>
      <c r="I76" s="26" t="s">
        <v>88</v>
      </c>
      <c r="J76" s="26" t="s">
        <v>21</v>
      </c>
      <c r="K76" s="26" t="s">
        <v>21</v>
      </c>
      <c r="L76" s="19"/>
      <c r="M76" s="17"/>
      <c r="N76" s="17"/>
      <c r="O76" s="17"/>
      <c r="P76" s="17"/>
      <c r="Q76" s="17"/>
      <c r="R76" s="17"/>
      <c r="S76" s="18"/>
      <c r="T76" s="131" t="str">
        <f>Table3[[#This Row],[Column12]]</f>
        <v>Auto:</v>
      </c>
      <c r="U76" s="22"/>
      <c r="V76" s="46" t="str">
        <f>IF(Table3[[#This Row],[TagOrderMethod]]="Ratio:","plants per 1 tag",IF(Table3[[#This Row],[TagOrderMethod]]="tags included","",IF(Table3[[#This Row],[TagOrderMethod]]="Qty:","tags",IF(Table3[[#This Row],[TagOrderMethod]]="Auto:",IF(U76&lt;&gt;"","tags","")))))</f>
        <v/>
      </c>
      <c r="W76" s="14">
        <v>50</v>
      </c>
      <c r="X76" s="14" t="str">
        <f>IF(ISNUMBER(SEARCH("tag",Table3[[#This Row],[Notes]])), "Yes", "No")</f>
        <v>No</v>
      </c>
      <c r="Y76" s="14" t="str">
        <f>IF(Table3[[#This Row],[Column11]]="yes","tags included","Auto:")</f>
        <v>Auto:</v>
      </c>
      <c r="Z7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Row],[TagOrderMethod]]="Auto:",IF(U76&gt;0,U76,IF(COUNTBLANK(L76:S76)=8,"",(IF(Table3[[#This Row],[Column11]]&lt;&gt;"no",Table3[[#This Row],[Size]]*(SUM(Table3[[#This Row],[Date 1]:[Date 8]])),"")))),""))),(Table3[[#This Row],[Bundle]])),"")</f>
        <v/>
      </c>
      <c r="AB76" s="86" t="str">
        <f t="shared" si="2"/>
        <v/>
      </c>
      <c r="AC76" s="68"/>
      <c r="AD76" s="37"/>
      <c r="AE76" s="38"/>
      <c r="AF76" s="39"/>
      <c r="AG76" s="111" t="s">
        <v>973</v>
      </c>
      <c r="AH76" s="111" t="s">
        <v>21</v>
      </c>
      <c r="AI76" s="111" t="s">
        <v>974</v>
      </c>
      <c r="AJ76" s="111" t="s">
        <v>975</v>
      </c>
      <c r="AK76" s="111" t="s">
        <v>21</v>
      </c>
      <c r="AL76" s="111" t="s">
        <v>21</v>
      </c>
      <c r="AM76" s="111" t="b">
        <f>IF(AND(Table3[[#This Row],[Column68]]=TRUE,COUNTBLANK(Table3[[#This Row],[Date 1]:[Date 8]])=8),TRUE,FALSE)</f>
        <v>0</v>
      </c>
      <c r="AN76" s="111" t="b">
        <f>COUNTIF(Table3[[#This Row],[512]:[51]],"yes")&gt;0</f>
        <v>0</v>
      </c>
      <c r="AO76" s="40" t="str">
        <f>IF(Table3[[#This Row],[512]]="yes",Table3[[#This Row],[Column1]],"")</f>
        <v/>
      </c>
      <c r="AP76" s="40" t="str">
        <f>IF(Table3[[#This Row],[250]]="yes",Table3[[#This Row],[Column1.5]],"")</f>
        <v/>
      </c>
      <c r="AQ76" s="40" t="str">
        <f>IF(Table3[[#This Row],[288]]="yes",Table3[[#This Row],[Column2]],"")</f>
        <v/>
      </c>
      <c r="AR76" s="40" t="str">
        <f>IF(Table3[[#This Row],[144]]="yes",Table3[[#This Row],[Column3]],"")</f>
        <v/>
      </c>
      <c r="AS76" s="40" t="str">
        <f>IF(Table3[[#This Row],[26]]="yes",Table3[[#This Row],[Column4]],"")</f>
        <v/>
      </c>
      <c r="AT76" s="40" t="str">
        <f>IF(Table3[[#This Row],[51]]="yes",Table3[[#This Row],[Column5]],"")</f>
        <v/>
      </c>
      <c r="AU76" s="25" t="str">
        <f>IF(COUNTBLANK(Table3[[#This Row],[Date 1]:[Date 8]])=7,IF(Table3[[#This Row],[Column9]]&lt;&gt;"",IF(SUM(L76:S76)&lt;&gt;0,Table3[[#This Row],[Column9]],""),""),(SUBSTITUTE(TRIM(SUBSTITUTE(AO76&amp;","&amp;AP76&amp;","&amp;AQ76&amp;","&amp;AR76&amp;","&amp;AS76&amp;","&amp;AT76&amp;",",","," "))," ",", ")))</f>
        <v/>
      </c>
      <c r="AV76" s="31" t="e">
        <f>IF(COUNTBLANK(L76:AC76)&lt;&gt;13,IF(Table3[[#This Row],[Comments]]="Please order in multiples of 20. Minimum order of 100.",IF(COUNTBLANK(Table3[[#This Row],[Date 1]:[Order]])=12,"",1),1),IF(OR(F76="yes",G76="yes",H76="yes",I76="yes",J76="yes",K76="yes",#REF!="yes"),1,""))</f>
        <v>#REF!</v>
      </c>
    </row>
    <row r="77" spans="1:48" ht="36" thickBot="1" x14ac:dyDescent="0.4">
      <c r="A77" s="23" t="s">
        <v>128</v>
      </c>
      <c r="B77" s="125">
        <v>4358</v>
      </c>
      <c r="C77" s="13" t="s">
        <v>348</v>
      </c>
      <c r="D77" s="28" t="s">
        <v>387</v>
      </c>
      <c r="E77" s="27"/>
      <c r="F77" s="26" t="s">
        <v>88</v>
      </c>
      <c r="G77" s="26" t="s">
        <v>21</v>
      </c>
      <c r="H77" s="26" t="s">
        <v>88</v>
      </c>
      <c r="I77" s="26" t="s">
        <v>88</v>
      </c>
      <c r="J77" s="26" t="s">
        <v>21</v>
      </c>
      <c r="K77" s="26" t="s">
        <v>21</v>
      </c>
      <c r="L77" s="19"/>
      <c r="M77" s="17"/>
      <c r="N77" s="17"/>
      <c r="O77" s="17"/>
      <c r="P77" s="17"/>
      <c r="Q77" s="17"/>
      <c r="R77" s="17"/>
      <c r="S77" s="18"/>
      <c r="T77" s="131" t="str">
        <f>Table3[[#This Row],[Column12]]</f>
        <v>Auto:</v>
      </c>
      <c r="U77" s="22"/>
      <c r="V77" s="46" t="str">
        <f>IF(Table3[[#This Row],[TagOrderMethod]]="Ratio:","plants per 1 tag",IF(Table3[[#This Row],[TagOrderMethod]]="tags included","",IF(Table3[[#This Row],[TagOrderMethod]]="Qty:","tags",IF(Table3[[#This Row],[TagOrderMethod]]="Auto:",IF(U77&lt;&gt;"","tags","")))))</f>
        <v/>
      </c>
      <c r="W77" s="14">
        <v>50</v>
      </c>
      <c r="X77" s="14" t="str">
        <f>IF(ISNUMBER(SEARCH("tag",Table3[[#This Row],[Notes]])), "Yes", "No")</f>
        <v>No</v>
      </c>
      <c r="Y77" s="14" t="str">
        <f>IF(Table3[[#This Row],[Column11]]="yes","tags included","Auto:")</f>
        <v>Auto:</v>
      </c>
      <c r="Z7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Row],[TagOrderMethod]]="Auto:",IF(U77&gt;0,U77,IF(COUNTBLANK(L77:S77)=8,"",(IF(Table3[[#This Row],[Column11]]&lt;&gt;"no",Table3[[#This Row],[Size]]*(SUM(Table3[[#This Row],[Date 1]:[Date 8]])),"")))),""))),(Table3[[#This Row],[Bundle]])),"")</f>
        <v/>
      </c>
      <c r="AB77" s="86" t="str">
        <f t="shared" si="2"/>
        <v/>
      </c>
      <c r="AC77" s="68"/>
      <c r="AD77" s="37"/>
      <c r="AE77" s="38"/>
      <c r="AF77" s="39"/>
      <c r="AG77" s="111" t="s">
        <v>976</v>
      </c>
      <c r="AH77" s="111" t="s">
        <v>21</v>
      </c>
      <c r="AI77" s="111" t="s">
        <v>977</v>
      </c>
      <c r="AJ77" s="111" t="s">
        <v>978</v>
      </c>
      <c r="AK77" s="111" t="s">
        <v>21</v>
      </c>
      <c r="AL77" s="111" t="s">
        <v>21</v>
      </c>
      <c r="AM77" s="111" t="b">
        <f>IF(AND(Table3[[#This Row],[Column68]]=TRUE,COUNTBLANK(Table3[[#This Row],[Date 1]:[Date 8]])=8),TRUE,FALSE)</f>
        <v>0</v>
      </c>
      <c r="AN77" s="111" t="b">
        <f>COUNTIF(Table3[[#This Row],[512]:[51]],"yes")&gt;0</f>
        <v>0</v>
      </c>
      <c r="AO77" s="40" t="str">
        <f>IF(Table3[[#This Row],[512]]="yes",Table3[[#This Row],[Column1]],"")</f>
        <v/>
      </c>
      <c r="AP77" s="40" t="str">
        <f>IF(Table3[[#This Row],[250]]="yes",Table3[[#This Row],[Column1.5]],"")</f>
        <v/>
      </c>
      <c r="AQ77" s="40" t="str">
        <f>IF(Table3[[#This Row],[288]]="yes",Table3[[#This Row],[Column2]],"")</f>
        <v/>
      </c>
      <c r="AR77" s="40" t="str">
        <f>IF(Table3[[#This Row],[144]]="yes",Table3[[#This Row],[Column3]],"")</f>
        <v/>
      </c>
      <c r="AS77" s="40" t="str">
        <f>IF(Table3[[#This Row],[26]]="yes",Table3[[#This Row],[Column4]],"")</f>
        <v/>
      </c>
      <c r="AT77" s="40" t="str">
        <f>IF(Table3[[#This Row],[51]]="yes",Table3[[#This Row],[Column5]],"")</f>
        <v/>
      </c>
      <c r="AU77" s="25" t="str">
        <f>IF(COUNTBLANK(Table3[[#This Row],[Date 1]:[Date 8]])=7,IF(Table3[[#This Row],[Column9]]&lt;&gt;"",IF(SUM(L77:S77)&lt;&gt;0,Table3[[#This Row],[Column9]],""),""),(SUBSTITUTE(TRIM(SUBSTITUTE(AO77&amp;","&amp;AP77&amp;","&amp;AQ77&amp;","&amp;AR77&amp;","&amp;AS77&amp;","&amp;AT77&amp;",",","," "))," ",", ")))</f>
        <v/>
      </c>
      <c r="AV77" s="31" t="e">
        <f>IF(COUNTBLANK(L77:AC77)&lt;&gt;13,IF(Table3[[#This Row],[Comments]]="Please order in multiples of 20. Minimum order of 100.",IF(COUNTBLANK(Table3[[#This Row],[Date 1]:[Order]])=12,"",1),1),IF(OR(F77="yes",G77="yes",H77="yes",I77="yes",J77="yes",K77="yes",#REF!="yes"),1,""))</f>
        <v>#REF!</v>
      </c>
    </row>
    <row r="78" spans="1:48" ht="36" thickBot="1" x14ac:dyDescent="0.4">
      <c r="A78" s="23" t="s">
        <v>128</v>
      </c>
      <c r="B78" s="125">
        <v>4359</v>
      </c>
      <c r="C78" s="13" t="s">
        <v>348</v>
      </c>
      <c r="D78" s="28" t="s">
        <v>388</v>
      </c>
      <c r="E78" s="27"/>
      <c r="F78" s="26" t="s">
        <v>88</v>
      </c>
      <c r="G78" s="26" t="s">
        <v>21</v>
      </c>
      <c r="H78" s="26" t="s">
        <v>88</v>
      </c>
      <c r="I78" s="26" t="s">
        <v>88</v>
      </c>
      <c r="J78" s="26" t="s">
        <v>21</v>
      </c>
      <c r="K78" s="26" t="s">
        <v>21</v>
      </c>
      <c r="L78" s="19"/>
      <c r="M78" s="17"/>
      <c r="N78" s="17"/>
      <c r="O78" s="17"/>
      <c r="P78" s="17"/>
      <c r="Q78" s="17"/>
      <c r="R78" s="17"/>
      <c r="S78" s="18"/>
      <c r="T78" s="131" t="str">
        <f>Table3[[#This Row],[Column12]]</f>
        <v>Auto:</v>
      </c>
      <c r="U78" s="22"/>
      <c r="V78" s="46" t="str">
        <f>IF(Table3[[#This Row],[TagOrderMethod]]="Ratio:","plants per 1 tag",IF(Table3[[#This Row],[TagOrderMethod]]="tags included","",IF(Table3[[#This Row],[TagOrderMethod]]="Qty:","tags",IF(Table3[[#This Row],[TagOrderMethod]]="Auto:",IF(U78&lt;&gt;"","tags","")))))</f>
        <v/>
      </c>
      <c r="W78" s="14">
        <v>50</v>
      </c>
      <c r="X78" s="14" t="str">
        <f>IF(ISNUMBER(SEARCH("tag",Table3[[#This Row],[Notes]])), "Yes", "No")</f>
        <v>No</v>
      </c>
      <c r="Y78" s="14" t="str">
        <f>IF(Table3[[#This Row],[Column11]]="yes","tags included","Auto:")</f>
        <v>Auto:</v>
      </c>
      <c r="Z7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Row],[TagOrderMethod]]="Auto:",IF(U78&gt;0,U78,IF(COUNTBLANK(L78:S78)=8,"",(IF(Table3[[#This Row],[Column11]]&lt;&gt;"no",Table3[[#This Row],[Size]]*(SUM(Table3[[#This Row],[Date 1]:[Date 8]])),"")))),""))),(Table3[[#This Row],[Bundle]])),"")</f>
        <v/>
      </c>
      <c r="AB78" s="86" t="str">
        <f t="shared" si="2"/>
        <v/>
      </c>
      <c r="AC78" s="68"/>
      <c r="AD78" s="37"/>
      <c r="AE78" s="38"/>
      <c r="AF78" s="39"/>
      <c r="AG78" s="111" t="s">
        <v>979</v>
      </c>
      <c r="AH78" s="111" t="s">
        <v>21</v>
      </c>
      <c r="AI78" s="111" t="s">
        <v>980</v>
      </c>
      <c r="AJ78" s="111" t="s">
        <v>981</v>
      </c>
      <c r="AK78" s="111" t="s">
        <v>21</v>
      </c>
      <c r="AL78" s="111" t="s">
        <v>21</v>
      </c>
      <c r="AM78" s="111" t="b">
        <f>IF(AND(Table3[[#This Row],[Column68]]=TRUE,COUNTBLANK(Table3[[#This Row],[Date 1]:[Date 8]])=8),TRUE,FALSE)</f>
        <v>0</v>
      </c>
      <c r="AN78" s="111" t="b">
        <f>COUNTIF(Table3[[#This Row],[512]:[51]],"yes")&gt;0</f>
        <v>0</v>
      </c>
      <c r="AO78" s="40" t="str">
        <f>IF(Table3[[#This Row],[512]]="yes",Table3[[#This Row],[Column1]],"")</f>
        <v/>
      </c>
      <c r="AP78" s="40" t="str">
        <f>IF(Table3[[#This Row],[250]]="yes",Table3[[#This Row],[Column1.5]],"")</f>
        <v/>
      </c>
      <c r="AQ78" s="40" t="str">
        <f>IF(Table3[[#This Row],[288]]="yes",Table3[[#This Row],[Column2]],"")</f>
        <v/>
      </c>
      <c r="AR78" s="40" t="str">
        <f>IF(Table3[[#This Row],[144]]="yes",Table3[[#This Row],[Column3]],"")</f>
        <v/>
      </c>
      <c r="AS78" s="40" t="str">
        <f>IF(Table3[[#This Row],[26]]="yes",Table3[[#This Row],[Column4]],"")</f>
        <v/>
      </c>
      <c r="AT78" s="40" t="str">
        <f>IF(Table3[[#This Row],[51]]="yes",Table3[[#This Row],[Column5]],"")</f>
        <v/>
      </c>
      <c r="AU78" s="25" t="str">
        <f>IF(COUNTBLANK(Table3[[#This Row],[Date 1]:[Date 8]])=7,IF(Table3[[#This Row],[Column9]]&lt;&gt;"",IF(SUM(L78:S78)&lt;&gt;0,Table3[[#This Row],[Column9]],""),""),(SUBSTITUTE(TRIM(SUBSTITUTE(AO78&amp;","&amp;AP78&amp;","&amp;AQ78&amp;","&amp;AR78&amp;","&amp;AS78&amp;","&amp;AT78&amp;",",","," "))," ",", ")))</f>
        <v/>
      </c>
      <c r="AV78" s="31" t="e">
        <f>IF(COUNTBLANK(L78:AC78)&lt;&gt;13,IF(Table3[[#This Row],[Comments]]="Please order in multiples of 20. Minimum order of 100.",IF(COUNTBLANK(Table3[[#This Row],[Date 1]:[Order]])=12,"",1),1),IF(OR(F78="yes",G78="yes",H78="yes",I78="yes",J78="yes",K78="yes",#REF!="yes"),1,""))</f>
        <v>#REF!</v>
      </c>
    </row>
    <row r="79" spans="1:48" ht="36" thickBot="1" x14ac:dyDescent="0.4">
      <c r="A79" s="23" t="s">
        <v>128</v>
      </c>
      <c r="B79" s="125">
        <v>4359</v>
      </c>
      <c r="C79" s="13" t="s">
        <v>348</v>
      </c>
      <c r="D79" s="28" t="s">
        <v>389</v>
      </c>
      <c r="E79" s="27"/>
      <c r="F79" s="26" t="s">
        <v>88</v>
      </c>
      <c r="G79" s="26" t="s">
        <v>21</v>
      </c>
      <c r="H79" s="26" t="s">
        <v>88</v>
      </c>
      <c r="I79" s="26" t="s">
        <v>88</v>
      </c>
      <c r="J79" s="26" t="s">
        <v>21</v>
      </c>
      <c r="K79" s="26" t="s">
        <v>21</v>
      </c>
      <c r="L79" s="19"/>
      <c r="M79" s="17"/>
      <c r="N79" s="17"/>
      <c r="O79" s="17"/>
      <c r="P79" s="17"/>
      <c r="Q79" s="17"/>
      <c r="R79" s="17"/>
      <c r="S79" s="18"/>
      <c r="T79" s="131" t="str">
        <f>Table3[[#This Row],[Column12]]</f>
        <v>Auto:</v>
      </c>
      <c r="U79" s="22"/>
      <c r="V79" s="46" t="str">
        <f>IF(Table3[[#This Row],[TagOrderMethod]]="Ratio:","plants per 1 tag",IF(Table3[[#This Row],[TagOrderMethod]]="tags included","",IF(Table3[[#This Row],[TagOrderMethod]]="Qty:","tags",IF(Table3[[#This Row],[TagOrderMethod]]="Auto:",IF(U79&lt;&gt;"","tags","")))))</f>
        <v/>
      </c>
      <c r="W79" s="14">
        <v>50</v>
      </c>
      <c r="X79" s="14" t="str">
        <f>IF(ISNUMBER(SEARCH("tag",Table3[[#This Row],[Notes]])), "Yes", "No")</f>
        <v>No</v>
      </c>
      <c r="Y79" s="14" t="str">
        <f>IF(Table3[[#This Row],[Column11]]="yes","tags included","Auto:")</f>
        <v>Auto:</v>
      </c>
      <c r="Z7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7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Row],[TagOrderMethod]]="Auto:",IF(U79&gt;0,U79,IF(COUNTBLANK(L79:S79)=8,"",(IF(Table3[[#This Row],[Column11]]&lt;&gt;"no",Table3[[#This Row],[Size]]*(SUM(Table3[[#This Row],[Date 1]:[Date 8]])),"")))),""))),(Table3[[#This Row],[Bundle]])),"")</f>
        <v/>
      </c>
      <c r="AB79" s="86" t="str">
        <f t="shared" si="2"/>
        <v/>
      </c>
      <c r="AC79" s="68"/>
      <c r="AD79" s="37"/>
      <c r="AE79" s="38"/>
      <c r="AF79" s="39"/>
      <c r="AG79" s="111" t="s">
        <v>982</v>
      </c>
      <c r="AH79" s="111" t="s">
        <v>21</v>
      </c>
      <c r="AI79" s="111" t="s">
        <v>983</v>
      </c>
      <c r="AJ79" s="111" t="s">
        <v>984</v>
      </c>
      <c r="AK79" s="111" t="s">
        <v>21</v>
      </c>
      <c r="AL79" s="111" t="s">
        <v>21</v>
      </c>
      <c r="AM79" s="111" t="b">
        <f>IF(AND(Table3[[#This Row],[Column68]]=TRUE,COUNTBLANK(Table3[[#This Row],[Date 1]:[Date 8]])=8),TRUE,FALSE)</f>
        <v>0</v>
      </c>
      <c r="AN79" s="111" t="b">
        <f>COUNTIF(Table3[[#This Row],[512]:[51]],"yes")&gt;0</f>
        <v>0</v>
      </c>
      <c r="AO79" s="40" t="str">
        <f>IF(Table3[[#This Row],[512]]="yes",Table3[[#This Row],[Column1]],"")</f>
        <v/>
      </c>
      <c r="AP79" s="40" t="str">
        <f>IF(Table3[[#This Row],[250]]="yes",Table3[[#This Row],[Column1.5]],"")</f>
        <v/>
      </c>
      <c r="AQ79" s="40" t="str">
        <f>IF(Table3[[#This Row],[288]]="yes",Table3[[#This Row],[Column2]],"")</f>
        <v/>
      </c>
      <c r="AR79" s="40" t="str">
        <f>IF(Table3[[#This Row],[144]]="yes",Table3[[#This Row],[Column3]],"")</f>
        <v/>
      </c>
      <c r="AS79" s="40" t="str">
        <f>IF(Table3[[#This Row],[26]]="yes",Table3[[#This Row],[Column4]],"")</f>
        <v/>
      </c>
      <c r="AT79" s="40" t="str">
        <f>IF(Table3[[#This Row],[51]]="yes",Table3[[#This Row],[Column5]],"")</f>
        <v/>
      </c>
      <c r="AU79" s="25" t="str">
        <f>IF(COUNTBLANK(Table3[[#This Row],[Date 1]:[Date 8]])=7,IF(Table3[[#This Row],[Column9]]&lt;&gt;"",IF(SUM(L79:S79)&lt;&gt;0,Table3[[#This Row],[Column9]],""),""),(SUBSTITUTE(TRIM(SUBSTITUTE(AO79&amp;","&amp;AP79&amp;","&amp;AQ79&amp;","&amp;AR79&amp;","&amp;AS79&amp;","&amp;AT79&amp;",",","," "))," ",", ")))</f>
        <v/>
      </c>
      <c r="AV79" s="31" t="e">
        <f>IF(COUNTBLANK(L79:AC79)&lt;&gt;13,IF(Table3[[#This Row],[Comments]]="Please order in multiples of 20. Minimum order of 100.",IF(COUNTBLANK(Table3[[#This Row],[Date 1]:[Order]])=12,"",1),1),IF(OR(F79="yes",G79="yes",H79="yes",I79="yes",J79="yes",K79="yes",#REF!="yes"),1,""))</f>
        <v>#REF!</v>
      </c>
    </row>
    <row r="80" spans="1:48" ht="36" thickBot="1" x14ac:dyDescent="0.4">
      <c r="A80" s="23" t="s">
        <v>128</v>
      </c>
      <c r="B80" s="125">
        <v>4360</v>
      </c>
      <c r="C80" s="13" t="s">
        <v>348</v>
      </c>
      <c r="D80" s="28" t="s">
        <v>390</v>
      </c>
      <c r="E80" s="27"/>
      <c r="F80" s="26" t="s">
        <v>88</v>
      </c>
      <c r="G80" s="26" t="s">
        <v>21</v>
      </c>
      <c r="H80" s="26" t="s">
        <v>88</v>
      </c>
      <c r="I80" s="26" t="s">
        <v>88</v>
      </c>
      <c r="J80" s="26" t="s">
        <v>21</v>
      </c>
      <c r="K80" s="26" t="s">
        <v>21</v>
      </c>
      <c r="L80" s="19"/>
      <c r="M80" s="17"/>
      <c r="N80" s="17"/>
      <c r="O80" s="17"/>
      <c r="P80" s="17"/>
      <c r="Q80" s="17"/>
      <c r="R80" s="17"/>
      <c r="S80" s="18"/>
      <c r="T80" s="131" t="str">
        <f>Table3[[#This Row],[Column12]]</f>
        <v>Auto:</v>
      </c>
      <c r="U80" s="22"/>
      <c r="V80" s="46" t="str">
        <f>IF(Table3[[#This Row],[TagOrderMethod]]="Ratio:","plants per 1 tag",IF(Table3[[#This Row],[TagOrderMethod]]="tags included","",IF(Table3[[#This Row],[TagOrderMethod]]="Qty:","tags",IF(Table3[[#This Row],[TagOrderMethod]]="Auto:",IF(U80&lt;&gt;"","tags","")))))</f>
        <v/>
      </c>
      <c r="W80" s="14">
        <v>50</v>
      </c>
      <c r="X80" s="14" t="str">
        <f>IF(ISNUMBER(SEARCH("tag",Table3[[#This Row],[Notes]])), "Yes", "No")</f>
        <v>No</v>
      </c>
      <c r="Y80" s="14" t="str">
        <f>IF(Table3[[#This Row],[Column11]]="yes","tags included","Auto:")</f>
        <v>Auto:</v>
      </c>
      <c r="Z8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Row],[TagOrderMethod]]="Auto:",IF(U80&gt;0,U80,IF(COUNTBLANK(L80:S80)=8,"",(IF(Table3[[#This Row],[Column11]]&lt;&gt;"no",Table3[[#This Row],[Size]]*(SUM(Table3[[#This Row],[Date 1]:[Date 8]])),"")))),""))),(Table3[[#This Row],[Bundle]])),"")</f>
        <v/>
      </c>
      <c r="AB80" s="86" t="str">
        <f t="shared" si="2"/>
        <v/>
      </c>
      <c r="AC80" s="68"/>
      <c r="AD80" s="37"/>
      <c r="AE80" s="38"/>
      <c r="AF80" s="39"/>
      <c r="AG80" s="111" t="s">
        <v>985</v>
      </c>
      <c r="AH80" s="111" t="s">
        <v>21</v>
      </c>
      <c r="AI80" s="111" t="s">
        <v>986</v>
      </c>
      <c r="AJ80" s="111" t="s">
        <v>987</v>
      </c>
      <c r="AK80" s="111" t="s">
        <v>21</v>
      </c>
      <c r="AL80" s="111" t="s">
        <v>21</v>
      </c>
      <c r="AM80" s="111" t="b">
        <f>IF(AND(Table3[[#This Row],[Column68]]=TRUE,COUNTBLANK(Table3[[#This Row],[Date 1]:[Date 8]])=8),TRUE,FALSE)</f>
        <v>0</v>
      </c>
      <c r="AN80" s="111" t="b">
        <f>COUNTIF(Table3[[#This Row],[512]:[51]],"yes")&gt;0</f>
        <v>0</v>
      </c>
      <c r="AO80" s="40" t="str">
        <f>IF(Table3[[#This Row],[512]]="yes",Table3[[#This Row],[Column1]],"")</f>
        <v/>
      </c>
      <c r="AP80" s="40" t="str">
        <f>IF(Table3[[#This Row],[250]]="yes",Table3[[#This Row],[Column1.5]],"")</f>
        <v/>
      </c>
      <c r="AQ80" s="40" t="str">
        <f>IF(Table3[[#This Row],[288]]="yes",Table3[[#This Row],[Column2]],"")</f>
        <v/>
      </c>
      <c r="AR80" s="40" t="str">
        <f>IF(Table3[[#This Row],[144]]="yes",Table3[[#This Row],[Column3]],"")</f>
        <v/>
      </c>
      <c r="AS80" s="40" t="str">
        <f>IF(Table3[[#This Row],[26]]="yes",Table3[[#This Row],[Column4]],"")</f>
        <v/>
      </c>
      <c r="AT80" s="40" t="str">
        <f>IF(Table3[[#This Row],[51]]="yes",Table3[[#This Row],[Column5]],"")</f>
        <v/>
      </c>
      <c r="AU80" s="25" t="str">
        <f>IF(COUNTBLANK(Table3[[#This Row],[Date 1]:[Date 8]])=7,IF(Table3[[#This Row],[Column9]]&lt;&gt;"",IF(SUM(L80:S80)&lt;&gt;0,Table3[[#This Row],[Column9]],""),""),(SUBSTITUTE(TRIM(SUBSTITUTE(AO80&amp;","&amp;AP80&amp;","&amp;AQ80&amp;","&amp;AR80&amp;","&amp;AS80&amp;","&amp;AT80&amp;",",","," "))," ",", ")))</f>
        <v/>
      </c>
      <c r="AV80" s="31" t="e">
        <f>IF(COUNTBLANK(L80:AC80)&lt;&gt;13,IF(Table3[[#This Row],[Comments]]="Please order in multiples of 20. Minimum order of 100.",IF(COUNTBLANK(Table3[[#This Row],[Date 1]:[Order]])=12,"",1),1),IF(OR(F80="yes",G80="yes",H80="yes",I80="yes",J80="yes",K80="yes",#REF!="yes"),1,""))</f>
        <v>#REF!</v>
      </c>
    </row>
    <row r="81" spans="1:48" ht="36" thickBot="1" x14ac:dyDescent="0.4">
      <c r="A81" s="23" t="s">
        <v>128</v>
      </c>
      <c r="B81" s="125">
        <v>4365</v>
      </c>
      <c r="C81" s="13" t="s">
        <v>348</v>
      </c>
      <c r="D81" s="28" t="s">
        <v>548</v>
      </c>
      <c r="E81" s="27"/>
      <c r="F81" s="26" t="s">
        <v>88</v>
      </c>
      <c r="G81" s="26" t="s">
        <v>21</v>
      </c>
      <c r="H81" s="26" t="s">
        <v>88</v>
      </c>
      <c r="I81" s="26" t="s">
        <v>88</v>
      </c>
      <c r="J81" s="26" t="s">
        <v>21</v>
      </c>
      <c r="K81" s="26" t="s">
        <v>21</v>
      </c>
      <c r="L81" s="19"/>
      <c r="M81" s="17"/>
      <c r="N81" s="17"/>
      <c r="O81" s="17"/>
      <c r="P81" s="17"/>
      <c r="Q81" s="17"/>
      <c r="R81" s="17"/>
      <c r="S81" s="18"/>
      <c r="T81" s="131" t="str">
        <f>Table3[[#This Row],[Column12]]</f>
        <v>Auto:</v>
      </c>
      <c r="U81" s="22"/>
      <c r="V81" s="46" t="str">
        <f>IF(Table3[[#This Row],[TagOrderMethod]]="Ratio:","plants per 1 tag",IF(Table3[[#This Row],[TagOrderMethod]]="tags included","",IF(Table3[[#This Row],[TagOrderMethod]]="Qty:","tags",IF(Table3[[#This Row],[TagOrderMethod]]="Auto:",IF(U81&lt;&gt;"","tags","")))))</f>
        <v/>
      </c>
      <c r="W81" s="14">
        <v>50</v>
      </c>
      <c r="X81" s="14" t="str">
        <f>IF(ISNUMBER(SEARCH("tag",Table3[[#This Row],[Notes]])), "Yes", "No")</f>
        <v>No</v>
      </c>
      <c r="Y81" s="14" t="str">
        <f>IF(Table3[[#This Row],[Column11]]="yes","tags included","Auto:")</f>
        <v>Auto:</v>
      </c>
      <c r="Z8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Row],[TagOrderMethod]]="Auto:",IF(U81&gt;0,U81,IF(COUNTBLANK(L81:S81)=8,"",(IF(Table3[[#This Row],[Column11]]&lt;&gt;"no",Table3[[#This Row],[Size]]*(SUM(Table3[[#This Row],[Date 1]:[Date 8]])),"")))),""))),(Table3[[#This Row],[Bundle]])),"")</f>
        <v/>
      </c>
      <c r="AB81" s="86" t="str">
        <f t="shared" si="2"/>
        <v/>
      </c>
      <c r="AC81" s="68"/>
      <c r="AD81" s="37"/>
      <c r="AE81" s="38"/>
      <c r="AF81" s="39"/>
      <c r="AG81" s="111" t="s">
        <v>988</v>
      </c>
      <c r="AH81" s="111" t="s">
        <v>21</v>
      </c>
      <c r="AI81" s="111" t="s">
        <v>989</v>
      </c>
      <c r="AJ81" s="111" t="s">
        <v>990</v>
      </c>
      <c r="AK81" s="111" t="s">
        <v>21</v>
      </c>
      <c r="AL81" s="111" t="s">
        <v>21</v>
      </c>
      <c r="AM81" s="111" t="b">
        <f>IF(AND(Table3[[#This Row],[Column68]]=TRUE,COUNTBLANK(Table3[[#This Row],[Date 1]:[Date 8]])=8),TRUE,FALSE)</f>
        <v>0</v>
      </c>
      <c r="AN81" s="111" t="b">
        <f>COUNTIF(Table3[[#This Row],[512]:[51]],"yes")&gt;0</f>
        <v>0</v>
      </c>
      <c r="AO81" s="40" t="str">
        <f>IF(Table3[[#This Row],[512]]="yes",Table3[[#This Row],[Column1]],"")</f>
        <v/>
      </c>
      <c r="AP81" s="40" t="str">
        <f>IF(Table3[[#This Row],[250]]="yes",Table3[[#This Row],[Column1.5]],"")</f>
        <v/>
      </c>
      <c r="AQ81" s="40" t="str">
        <f>IF(Table3[[#This Row],[288]]="yes",Table3[[#This Row],[Column2]],"")</f>
        <v/>
      </c>
      <c r="AR81" s="40" t="str">
        <f>IF(Table3[[#This Row],[144]]="yes",Table3[[#This Row],[Column3]],"")</f>
        <v/>
      </c>
      <c r="AS81" s="40" t="str">
        <f>IF(Table3[[#This Row],[26]]="yes",Table3[[#This Row],[Column4]],"")</f>
        <v/>
      </c>
      <c r="AT81" s="40" t="str">
        <f>IF(Table3[[#This Row],[51]]="yes",Table3[[#This Row],[Column5]],"")</f>
        <v/>
      </c>
      <c r="AU81" s="25" t="str">
        <f>IF(COUNTBLANK(Table3[[#This Row],[Date 1]:[Date 8]])=7,IF(Table3[[#This Row],[Column9]]&lt;&gt;"",IF(SUM(L81:S81)&lt;&gt;0,Table3[[#This Row],[Column9]],""),""),(SUBSTITUTE(TRIM(SUBSTITUTE(AO81&amp;","&amp;AP81&amp;","&amp;AQ81&amp;","&amp;AR81&amp;","&amp;AS81&amp;","&amp;AT81&amp;",",","," "))," ",", ")))</f>
        <v/>
      </c>
      <c r="AV81" s="31" t="e">
        <f>IF(COUNTBLANK(L81:AC81)&lt;&gt;13,IF(Table3[[#This Row],[Comments]]="Please order in multiples of 20. Minimum order of 100.",IF(COUNTBLANK(Table3[[#This Row],[Date 1]:[Order]])=12,"",1),1),IF(OR(F81="yes",G81="yes",H81="yes",I81="yes",J81="yes",K81="yes",#REF!="yes"),1,""))</f>
        <v>#REF!</v>
      </c>
    </row>
    <row r="82" spans="1:48" ht="36" thickBot="1" x14ac:dyDescent="0.4">
      <c r="A82" s="23" t="s">
        <v>128</v>
      </c>
      <c r="B82" s="125">
        <v>4366</v>
      </c>
      <c r="C82" s="13" t="s">
        <v>348</v>
      </c>
      <c r="D82" s="28" t="s">
        <v>549</v>
      </c>
      <c r="E82" s="27"/>
      <c r="F82" s="26" t="s">
        <v>88</v>
      </c>
      <c r="G82" s="26" t="s">
        <v>21</v>
      </c>
      <c r="H82" s="26" t="s">
        <v>88</v>
      </c>
      <c r="I82" s="26" t="s">
        <v>88</v>
      </c>
      <c r="J82" s="26" t="s">
        <v>21</v>
      </c>
      <c r="K82" s="26" t="s">
        <v>21</v>
      </c>
      <c r="L82" s="19"/>
      <c r="M82" s="17"/>
      <c r="N82" s="17"/>
      <c r="O82" s="17"/>
      <c r="P82" s="17"/>
      <c r="Q82" s="17"/>
      <c r="R82" s="17"/>
      <c r="S82" s="18"/>
      <c r="T82" s="131" t="str">
        <f>Table3[[#This Row],[Column12]]</f>
        <v>Auto:</v>
      </c>
      <c r="U82" s="22"/>
      <c r="V82" s="46" t="str">
        <f>IF(Table3[[#This Row],[TagOrderMethod]]="Ratio:","plants per 1 tag",IF(Table3[[#This Row],[TagOrderMethod]]="tags included","",IF(Table3[[#This Row],[TagOrderMethod]]="Qty:","tags",IF(Table3[[#This Row],[TagOrderMethod]]="Auto:",IF(U82&lt;&gt;"","tags","")))))</f>
        <v/>
      </c>
      <c r="W82" s="14">
        <v>50</v>
      </c>
      <c r="X82" s="14" t="str">
        <f>IF(ISNUMBER(SEARCH("tag",Table3[[#This Row],[Notes]])), "Yes", "No")</f>
        <v>No</v>
      </c>
      <c r="Y82" s="14" t="str">
        <f>IF(Table3[[#This Row],[Column11]]="yes","tags included","Auto:")</f>
        <v>Auto:</v>
      </c>
      <c r="Z8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Row],[TagOrderMethod]]="Auto:",IF(U82&gt;0,U82,IF(COUNTBLANK(L82:S82)=8,"",(IF(Table3[[#This Row],[Column11]]&lt;&gt;"no",Table3[[#This Row],[Size]]*(SUM(Table3[[#This Row],[Date 1]:[Date 8]])),"")))),""))),(Table3[[#This Row],[Bundle]])),"")</f>
        <v/>
      </c>
      <c r="AB82" s="86" t="str">
        <f t="shared" si="2"/>
        <v/>
      </c>
      <c r="AC82" s="68"/>
      <c r="AD82" s="37"/>
      <c r="AE82" s="38"/>
      <c r="AF82" s="39"/>
      <c r="AG82" s="111" t="s">
        <v>991</v>
      </c>
      <c r="AH82" s="111" t="s">
        <v>21</v>
      </c>
      <c r="AI82" s="111" t="s">
        <v>992</v>
      </c>
      <c r="AJ82" s="111" t="s">
        <v>993</v>
      </c>
      <c r="AK82" s="111" t="s">
        <v>21</v>
      </c>
      <c r="AL82" s="111" t="s">
        <v>21</v>
      </c>
      <c r="AM82" s="111" t="b">
        <f>IF(AND(Table3[[#This Row],[Column68]]=TRUE,COUNTBLANK(Table3[[#This Row],[Date 1]:[Date 8]])=8),TRUE,FALSE)</f>
        <v>0</v>
      </c>
      <c r="AN82" s="111" t="b">
        <f>COUNTIF(Table3[[#This Row],[512]:[51]],"yes")&gt;0</f>
        <v>0</v>
      </c>
      <c r="AO82" s="40" t="str">
        <f>IF(Table3[[#This Row],[512]]="yes",Table3[[#This Row],[Column1]],"")</f>
        <v/>
      </c>
      <c r="AP82" s="40" t="str">
        <f>IF(Table3[[#This Row],[250]]="yes",Table3[[#This Row],[Column1.5]],"")</f>
        <v/>
      </c>
      <c r="AQ82" s="40" t="str">
        <f>IF(Table3[[#This Row],[288]]="yes",Table3[[#This Row],[Column2]],"")</f>
        <v/>
      </c>
      <c r="AR82" s="40" t="str">
        <f>IF(Table3[[#This Row],[144]]="yes",Table3[[#This Row],[Column3]],"")</f>
        <v/>
      </c>
      <c r="AS82" s="40" t="str">
        <f>IF(Table3[[#This Row],[26]]="yes",Table3[[#This Row],[Column4]],"")</f>
        <v/>
      </c>
      <c r="AT82" s="40" t="str">
        <f>IF(Table3[[#This Row],[51]]="yes",Table3[[#This Row],[Column5]],"")</f>
        <v/>
      </c>
      <c r="AU82" s="25" t="str">
        <f>IF(COUNTBLANK(Table3[[#This Row],[Date 1]:[Date 8]])=7,IF(Table3[[#This Row],[Column9]]&lt;&gt;"",IF(SUM(L82:S82)&lt;&gt;0,Table3[[#This Row],[Column9]],""),""),(SUBSTITUTE(TRIM(SUBSTITUTE(AO82&amp;","&amp;AP82&amp;","&amp;AQ82&amp;","&amp;AR82&amp;","&amp;AS82&amp;","&amp;AT82&amp;",",","," "))," ",", ")))</f>
        <v/>
      </c>
      <c r="AV82" s="31" t="e">
        <f>IF(COUNTBLANK(L82:AC82)&lt;&gt;13,IF(Table3[[#This Row],[Comments]]="Please order in multiples of 20. Minimum order of 100.",IF(COUNTBLANK(Table3[[#This Row],[Date 1]:[Order]])=12,"",1),1),IF(OR(F82="yes",G82="yes",H82="yes",I82="yes",J82="yes",K82="yes",#REF!="yes"),1,""))</f>
        <v>#REF!</v>
      </c>
    </row>
    <row r="83" spans="1:48" ht="36" thickBot="1" x14ac:dyDescent="0.4">
      <c r="A83" s="23" t="s">
        <v>128</v>
      </c>
      <c r="B83" s="125">
        <v>4367</v>
      </c>
      <c r="C83" s="13" t="s">
        <v>348</v>
      </c>
      <c r="D83" s="28" t="s">
        <v>550</v>
      </c>
      <c r="E83" s="27"/>
      <c r="F83" s="26" t="s">
        <v>88</v>
      </c>
      <c r="G83" s="26" t="s">
        <v>21</v>
      </c>
      <c r="H83" s="26" t="s">
        <v>88</v>
      </c>
      <c r="I83" s="26" t="s">
        <v>88</v>
      </c>
      <c r="J83" s="26" t="s">
        <v>21</v>
      </c>
      <c r="K83" s="26" t="s">
        <v>21</v>
      </c>
      <c r="L83" s="19"/>
      <c r="M83" s="17"/>
      <c r="N83" s="17"/>
      <c r="O83" s="17"/>
      <c r="P83" s="17"/>
      <c r="Q83" s="17"/>
      <c r="R83" s="17"/>
      <c r="S83" s="18"/>
      <c r="T83" s="131" t="str">
        <f>Table3[[#This Row],[Column12]]</f>
        <v>Auto:</v>
      </c>
      <c r="U83" s="22"/>
      <c r="V83" s="46" t="str">
        <f>IF(Table3[[#This Row],[TagOrderMethod]]="Ratio:","plants per 1 tag",IF(Table3[[#This Row],[TagOrderMethod]]="tags included","",IF(Table3[[#This Row],[TagOrderMethod]]="Qty:","tags",IF(Table3[[#This Row],[TagOrderMethod]]="Auto:",IF(U83&lt;&gt;"","tags","")))))</f>
        <v/>
      </c>
      <c r="W83" s="14">
        <v>50</v>
      </c>
      <c r="X83" s="14" t="str">
        <f>IF(ISNUMBER(SEARCH("tag",Table3[[#This Row],[Notes]])), "Yes", "No")</f>
        <v>No</v>
      </c>
      <c r="Y83" s="14" t="str">
        <f>IF(Table3[[#This Row],[Column11]]="yes","tags included","Auto:")</f>
        <v>Auto:</v>
      </c>
      <c r="Z8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Row],[TagOrderMethod]]="Auto:",IF(U83&gt;0,U83,IF(COUNTBLANK(L83:S83)=8,"",(IF(Table3[[#This Row],[Column11]]&lt;&gt;"no",Table3[[#This Row],[Size]]*(SUM(Table3[[#This Row],[Date 1]:[Date 8]])),"")))),""))),(Table3[[#This Row],[Bundle]])),"")</f>
        <v/>
      </c>
      <c r="AB83" s="86" t="str">
        <f t="shared" si="2"/>
        <v/>
      </c>
      <c r="AC83" s="68"/>
      <c r="AD83" s="37"/>
      <c r="AE83" s="38"/>
      <c r="AF83" s="39"/>
      <c r="AG83" s="111" t="s">
        <v>994</v>
      </c>
      <c r="AH83" s="111" t="s">
        <v>21</v>
      </c>
      <c r="AI83" s="111" t="s">
        <v>995</v>
      </c>
      <c r="AJ83" s="111" t="s">
        <v>996</v>
      </c>
      <c r="AK83" s="111" t="s">
        <v>21</v>
      </c>
      <c r="AL83" s="111" t="s">
        <v>21</v>
      </c>
      <c r="AM83" s="111" t="b">
        <f>IF(AND(Table3[[#This Row],[Column68]]=TRUE,COUNTBLANK(Table3[[#This Row],[Date 1]:[Date 8]])=8),TRUE,FALSE)</f>
        <v>0</v>
      </c>
      <c r="AN83" s="111" t="b">
        <f>COUNTIF(Table3[[#This Row],[512]:[51]],"yes")&gt;0</f>
        <v>0</v>
      </c>
      <c r="AO83" s="40" t="str">
        <f>IF(Table3[[#This Row],[512]]="yes",Table3[[#This Row],[Column1]],"")</f>
        <v/>
      </c>
      <c r="AP83" s="40" t="str">
        <f>IF(Table3[[#This Row],[250]]="yes",Table3[[#This Row],[Column1.5]],"")</f>
        <v/>
      </c>
      <c r="AQ83" s="40" t="str">
        <f>IF(Table3[[#This Row],[288]]="yes",Table3[[#This Row],[Column2]],"")</f>
        <v/>
      </c>
      <c r="AR83" s="40" t="str">
        <f>IF(Table3[[#This Row],[144]]="yes",Table3[[#This Row],[Column3]],"")</f>
        <v/>
      </c>
      <c r="AS83" s="40" t="str">
        <f>IF(Table3[[#This Row],[26]]="yes",Table3[[#This Row],[Column4]],"")</f>
        <v/>
      </c>
      <c r="AT83" s="40" t="str">
        <f>IF(Table3[[#This Row],[51]]="yes",Table3[[#This Row],[Column5]],"")</f>
        <v/>
      </c>
      <c r="AU83" s="25" t="str">
        <f>IF(COUNTBLANK(Table3[[#This Row],[Date 1]:[Date 8]])=7,IF(Table3[[#This Row],[Column9]]&lt;&gt;"",IF(SUM(L83:S83)&lt;&gt;0,Table3[[#This Row],[Column9]],""),""),(SUBSTITUTE(TRIM(SUBSTITUTE(AO83&amp;","&amp;AP83&amp;","&amp;AQ83&amp;","&amp;AR83&amp;","&amp;AS83&amp;","&amp;AT83&amp;",",","," "))," ",", ")))</f>
        <v/>
      </c>
      <c r="AV83" s="31" t="e">
        <f>IF(COUNTBLANK(L83:AC83)&lt;&gt;13,IF(Table3[[#This Row],[Comments]]="Please order in multiples of 20. Minimum order of 100.",IF(COUNTBLANK(Table3[[#This Row],[Date 1]:[Order]])=12,"",1),1),IF(OR(F83="yes",G83="yes",H83="yes",I83="yes",J83="yes",K83="yes",#REF!="yes"),1,""))</f>
        <v>#REF!</v>
      </c>
    </row>
    <row r="84" spans="1:48" ht="36" thickBot="1" x14ac:dyDescent="0.4">
      <c r="A84" s="23" t="s">
        <v>128</v>
      </c>
      <c r="B84" s="125">
        <v>4370</v>
      </c>
      <c r="C84" s="13" t="s">
        <v>348</v>
      </c>
      <c r="D84" s="28" t="s">
        <v>551</v>
      </c>
      <c r="E84" s="27"/>
      <c r="F84" s="26" t="s">
        <v>88</v>
      </c>
      <c r="G84" s="26" t="s">
        <v>21</v>
      </c>
      <c r="H84" s="26" t="s">
        <v>88</v>
      </c>
      <c r="I84" s="26" t="s">
        <v>88</v>
      </c>
      <c r="J84" s="26" t="s">
        <v>21</v>
      </c>
      <c r="K84" s="26" t="s">
        <v>21</v>
      </c>
      <c r="L84" s="19"/>
      <c r="M84" s="17"/>
      <c r="N84" s="17"/>
      <c r="O84" s="17"/>
      <c r="P84" s="17"/>
      <c r="Q84" s="17"/>
      <c r="R84" s="17"/>
      <c r="S84" s="18"/>
      <c r="T84" s="131" t="str">
        <f>Table3[[#This Row],[Column12]]</f>
        <v>Auto:</v>
      </c>
      <c r="U84" s="22"/>
      <c r="V84" s="46" t="str">
        <f>IF(Table3[[#This Row],[TagOrderMethod]]="Ratio:","plants per 1 tag",IF(Table3[[#This Row],[TagOrderMethod]]="tags included","",IF(Table3[[#This Row],[TagOrderMethod]]="Qty:","tags",IF(Table3[[#This Row],[TagOrderMethod]]="Auto:",IF(U84&lt;&gt;"","tags","")))))</f>
        <v/>
      </c>
      <c r="W84" s="14">
        <v>50</v>
      </c>
      <c r="X84" s="14" t="str">
        <f>IF(ISNUMBER(SEARCH("tag",Table3[[#This Row],[Notes]])), "Yes", "No")</f>
        <v>No</v>
      </c>
      <c r="Y84" s="14" t="str">
        <f>IF(Table3[[#This Row],[Column11]]="yes","tags included","Auto:")</f>
        <v>Auto:</v>
      </c>
      <c r="Z8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Row],[TagOrderMethod]]="Auto:",IF(U84&gt;0,U84,IF(COUNTBLANK(L84:S84)=8,"",(IF(Table3[[#This Row],[Column11]]&lt;&gt;"no",Table3[[#This Row],[Size]]*(SUM(Table3[[#This Row],[Date 1]:[Date 8]])),"")))),""))),(Table3[[#This Row],[Bundle]])),"")</f>
        <v/>
      </c>
      <c r="AB84" s="86" t="str">
        <f t="shared" si="2"/>
        <v/>
      </c>
      <c r="AC84" s="68"/>
      <c r="AD84" s="37"/>
      <c r="AE84" s="38"/>
      <c r="AF84" s="39"/>
      <c r="AG84" s="111" t="s">
        <v>997</v>
      </c>
      <c r="AH84" s="111" t="s">
        <v>21</v>
      </c>
      <c r="AI84" s="111" t="s">
        <v>998</v>
      </c>
      <c r="AJ84" s="111" t="s">
        <v>999</v>
      </c>
      <c r="AK84" s="111" t="s">
        <v>21</v>
      </c>
      <c r="AL84" s="111" t="s">
        <v>21</v>
      </c>
      <c r="AM84" s="111" t="b">
        <f>IF(AND(Table3[[#This Row],[Column68]]=TRUE,COUNTBLANK(Table3[[#This Row],[Date 1]:[Date 8]])=8),TRUE,FALSE)</f>
        <v>0</v>
      </c>
      <c r="AN84" s="111" t="b">
        <f>COUNTIF(Table3[[#This Row],[512]:[51]],"yes")&gt;0</f>
        <v>0</v>
      </c>
      <c r="AO84" s="40" t="str">
        <f>IF(Table3[[#This Row],[512]]="yes",Table3[[#This Row],[Column1]],"")</f>
        <v/>
      </c>
      <c r="AP84" s="40" t="str">
        <f>IF(Table3[[#This Row],[250]]="yes",Table3[[#This Row],[Column1.5]],"")</f>
        <v/>
      </c>
      <c r="AQ84" s="40" t="str">
        <f>IF(Table3[[#This Row],[288]]="yes",Table3[[#This Row],[Column2]],"")</f>
        <v/>
      </c>
      <c r="AR84" s="40" t="str">
        <f>IF(Table3[[#This Row],[144]]="yes",Table3[[#This Row],[Column3]],"")</f>
        <v/>
      </c>
      <c r="AS84" s="40" t="str">
        <f>IF(Table3[[#This Row],[26]]="yes",Table3[[#This Row],[Column4]],"")</f>
        <v/>
      </c>
      <c r="AT84" s="40" t="str">
        <f>IF(Table3[[#This Row],[51]]="yes",Table3[[#This Row],[Column5]],"")</f>
        <v/>
      </c>
      <c r="AU84" s="25" t="str">
        <f>IF(COUNTBLANK(Table3[[#This Row],[Date 1]:[Date 8]])=7,IF(Table3[[#This Row],[Column9]]&lt;&gt;"",IF(SUM(L84:S84)&lt;&gt;0,Table3[[#This Row],[Column9]],""),""),(SUBSTITUTE(TRIM(SUBSTITUTE(AO84&amp;","&amp;AP84&amp;","&amp;AQ84&amp;","&amp;AR84&amp;","&amp;AS84&amp;","&amp;AT84&amp;",",","," "))," ",", ")))</f>
        <v/>
      </c>
      <c r="AV84" s="31" t="e">
        <f>IF(COUNTBLANK(L84:AC84)&lt;&gt;13,IF(Table3[[#This Row],[Comments]]="Please order in multiples of 20. Minimum order of 100.",IF(COUNTBLANK(Table3[[#This Row],[Date 1]:[Order]])=12,"",1),1),IF(OR(F84="yes",G84="yes",H84="yes",I84="yes",J84="yes",K84="yes",#REF!="yes"),1,""))</f>
        <v>#REF!</v>
      </c>
    </row>
    <row r="85" spans="1:48" ht="36" thickBot="1" x14ac:dyDescent="0.4">
      <c r="A85" s="23" t="s">
        <v>128</v>
      </c>
      <c r="B85" s="125">
        <v>4375</v>
      </c>
      <c r="C85" s="13" t="s">
        <v>348</v>
      </c>
      <c r="D85" s="28" t="s">
        <v>552</v>
      </c>
      <c r="E85" s="27"/>
      <c r="F85" s="26" t="s">
        <v>88</v>
      </c>
      <c r="G85" s="26" t="s">
        <v>21</v>
      </c>
      <c r="H85" s="26" t="s">
        <v>88</v>
      </c>
      <c r="I85" s="26" t="s">
        <v>88</v>
      </c>
      <c r="J85" s="26" t="s">
        <v>21</v>
      </c>
      <c r="K85" s="26" t="s">
        <v>21</v>
      </c>
      <c r="L85" s="19"/>
      <c r="M85" s="17"/>
      <c r="N85" s="17"/>
      <c r="O85" s="17"/>
      <c r="P85" s="17"/>
      <c r="Q85" s="17"/>
      <c r="R85" s="17"/>
      <c r="S85" s="18"/>
      <c r="T85" s="131" t="str">
        <f>Table3[[#This Row],[Column12]]</f>
        <v>Auto:</v>
      </c>
      <c r="U85" s="22"/>
      <c r="V85" s="46" t="str">
        <f>IF(Table3[[#This Row],[TagOrderMethod]]="Ratio:","plants per 1 tag",IF(Table3[[#This Row],[TagOrderMethod]]="tags included","",IF(Table3[[#This Row],[TagOrderMethod]]="Qty:","tags",IF(Table3[[#This Row],[TagOrderMethod]]="Auto:",IF(U85&lt;&gt;"","tags","")))))</f>
        <v/>
      </c>
      <c r="W85" s="14">
        <v>50</v>
      </c>
      <c r="X85" s="14" t="str">
        <f>IF(ISNUMBER(SEARCH("tag",Table3[[#This Row],[Notes]])), "Yes", "No")</f>
        <v>No</v>
      </c>
      <c r="Y85" s="14" t="str">
        <f>IF(Table3[[#This Row],[Column11]]="yes","tags included","Auto:")</f>
        <v>Auto:</v>
      </c>
      <c r="Z8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Row],[TagOrderMethod]]="Auto:",IF(U85&gt;0,U85,IF(COUNTBLANK(L85:S85)=8,"",(IF(Table3[[#This Row],[Column11]]&lt;&gt;"no",Table3[[#This Row],[Size]]*(SUM(Table3[[#This Row],[Date 1]:[Date 8]])),"")))),""))),(Table3[[#This Row],[Bundle]])),"")</f>
        <v/>
      </c>
      <c r="AB85" s="86" t="str">
        <f t="shared" si="2"/>
        <v/>
      </c>
      <c r="AC85" s="68"/>
      <c r="AD85" s="37"/>
      <c r="AE85" s="38"/>
      <c r="AF85" s="39"/>
      <c r="AG85" s="111" t="s">
        <v>1000</v>
      </c>
      <c r="AH85" s="111" t="s">
        <v>21</v>
      </c>
      <c r="AI85" s="111" t="s">
        <v>1001</v>
      </c>
      <c r="AJ85" s="111" t="s">
        <v>1002</v>
      </c>
      <c r="AK85" s="111" t="s">
        <v>21</v>
      </c>
      <c r="AL85" s="111" t="s">
        <v>21</v>
      </c>
      <c r="AM85" s="111" t="b">
        <f>IF(AND(Table3[[#This Row],[Column68]]=TRUE,COUNTBLANK(Table3[[#This Row],[Date 1]:[Date 8]])=8),TRUE,FALSE)</f>
        <v>0</v>
      </c>
      <c r="AN85" s="111" t="b">
        <f>COUNTIF(Table3[[#This Row],[512]:[51]],"yes")&gt;0</f>
        <v>0</v>
      </c>
      <c r="AO85" s="40" t="str">
        <f>IF(Table3[[#This Row],[512]]="yes",Table3[[#This Row],[Column1]],"")</f>
        <v/>
      </c>
      <c r="AP85" s="40" t="str">
        <f>IF(Table3[[#This Row],[250]]="yes",Table3[[#This Row],[Column1.5]],"")</f>
        <v/>
      </c>
      <c r="AQ85" s="40" t="str">
        <f>IF(Table3[[#This Row],[288]]="yes",Table3[[#This Row],[Column2]],"")</f>
        <v/>
      </c>
      <c r="AR85" s="40" t="str">
        <f>IF(Table3[[#This Row],[144]]="yes",Table3[[#This Row],[Column3]],"")</f>
        <v/>
      </c>
      <c r="AS85" s="40" t="str">
        <f>IF(Table3[[#This Row],[26]]="yes",Table3[[#This Row],[Column4]],"")</f>
        <v/>
      </c>
      <c r="AT85" s="40" t="str">
        <f>IF(Table3[[#This Row],[51]]="yes",Table3[[#This Row],[Column5]],"")</f>
        <v/>
      </c>
      <c r="AU85" s="25" t="str">
        <f>IF(COUNTBLANK(Table3[[#This Row],[Date 1]:[Date 8]])=7,IF(Table3[[#This Row],[Column9]]&lt;&gt;"",IF(SUM(L85:S85)&lt;&gt;0,Table3[[#This Row],[Column9]],""),""),(SUBSTITUTE(TRIM(SUBSTITUTE(AO85&amp;","&amp;AP85&amp;","&amp;AQ85&amp;","&amp;AR85&amp;","&amp;AS85&amp;","&amp;AT85&amp;",",","," "))," ",", ")))</f>
        <v/>
      </c>
      <c r="AV85" s="31" t="e">
        <f>IF(COUNTBLANK(L85:AC85)&lt;&gt;13,IF(Table3[[#This Row],[Comments]]="Please order in multiples of 20. Minimum order of 100.",IF(COUNTBLANK(Table3[[#This Row],[Date 1]:[Order]])=12,"",1),1),IF(OR(F85="yes",G85="yes",H85="yes",I85="yes",J85="yes",K85="yes",#REF!="yes"),1,""))</f>
        <v>#REF!</v>
      </c>
    </row>
    <row r="86" spans="1:48" ht="36" thickBot="1" x14ac:dyDescent="0.4">
      <c r="A86" s="23" t="s">
        <v>128</v>
      </c>
      <c r="B86" s="125">
        <v>4380</v>
      </c>
      <c r="C86" s="13" t="s">
        <v>348</v>
      </c>
      <c r="D86" s="28" t="s">
        <v>553</v>
      </c>
      <c r="E86" s="27"/>
      <c r="F86" s="26" t="s">
        <v>88</v>
      </c>
      <c r="G86" s="26" t="s">
        <v>21</v>
      </c>
      <c r="H86" s="26" t="s">
        <v>88</v>
      </c>
      <c r="I86" s="26" t="s">
        <v>88</v>
      </c>
      <c r="J86" s="26" t="s">
        <v>21</v>
      </c>
      <c r="K86" s="26" t="s">
        <v>21</v>
      </c>
      <c r="L86" s="19"/>
      <c r="M86" s="17"/>
      <c r="N86" s="17"/>
      <c r="O86" s="17"/>
      <c r="P86" s="17"/>
      <c r="Q86" s="17"/>
      <c r="R86" s="17"/>
      <c r="S86" s="18"/>
      <c r="T86" s="131" t="str">
        <f>Table3[[#This Row],[Column12]]</f>
        <v>Auto:</v>
      </c>
      <c r="U86" s="22"/>
      <c r="V86" s="46" t="str">
        <f>IF(Table3[[#This Row],[TagOrderMethod]]="Ratio:","plants per 1 tag",IF(Table3[[#This Row],[TagOrderMethod]]="tags included","",IF(Table3[[#This Row],[TagOrderMethod]]="Qty:","tags",IF(Table3[[#This Row],[TagOrderMethod]]="Auto:",IF(U86&lt;&gt;"","tags","")))))</f>
        <v/>
      </c>
      <c r="W86" s="14">
        <v>50</v>
      </c>
      <c r="X86" s="14" t="str">
        <f>IF(ISNUMBER(SEARCH("tag",Table3[[#This Row],[Notes]])), "Yes", "No")</f>
        <v>No</v>
      </c>
      <c r="Y86" s="14" t="str">
        <f>IF(Table3[[#This Row],[Column11]]="yes","tags included","Auto:")</f>
        <v>Auto:</v>
      </c>
      <c r="Z8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Row],[TagOrderMethod]]="Auto:",IF(U86&gt;0,U86,IF(COUNTBLANK(L86:S86)=8,"",(IF(Table3[[#This Row],[Column11]]&lt;&gt;"no",Table3[[#This Row],[Size]]*(SUM(Table3[[#This Row],[Date 1]:[Date 8]])),"")))),""))),(Table3[[#This Row],[Bundle]])),"")</f>
        <v/>
      </c>
      <c r="AB86" s="86" t="str">
        <f t="shared" si="2"/>
        <v/>
      </c>
      <c r="AC86" s="68"/>
      <c r="AD86" s="37"/>
      <c r="AE86" s="38"/>
      <c r="AF86" s="39"/>
      <c r="AG86" s="111" t="s">
        <v>293</v>
      </c>
      <c r="AH86" s="111" t="s">
        <v>21</v>
      </c>
      <c r="AI86" s="111" t="s">
        <v>294</v>
      </c>
      <c r="AJ86" s="111" t="s">
        <v>295</v>
      </c>
      <c r="AK86" s="111" t="s">
        <v>21</v>
      </c>
      <c r="AL86" s="111" t="s">
        <v>21</v>
      </c>
      <c r="AM86" s="111" t="b">
        <f>IF(AND(Table3[[#This Row],[Column68]]=TRUE,COUNTBLANK(Table3[[#This Row],[Date 1]:[Date 8]])=8),TRUE,FALSE)</f>
        <v>0</v>
      </c>
      <c r="AN86" s="111" t="b">
        <f>COUNTIF(Table3[[#This Row],[512]:[51]],"yes")&gt;0</f>
        <v>0</v>
      </c>
      <c r="AO86" s="40" t="str">
        <f>IF(Table3[[#This Row],[512]]="yes",Table3[[#This Row],[Column1]],"")</f>
        <v/>
      </c>
      <c r="AP86" s="40" t="str">
        <f>IF(Table3[[#This Row],[250]]="yes",Table3[[#This Row],[Column1.5]],"")</f>
        <v/>
      </c>
      <c r="AQ86" s="40" t="str">
        <f>IF(Table3[[#This Row],[288]]="yes",Table3[[#This Row],[Column2]],"")</f>
        <v/>
      </c>
      <c r="AR86" s="40" t="str">
        <f>IF(Table3[[#This Row],[144]]="yes",Table3[[#This Row],[Column3]],"")</f>
        <v/>
      </c>
      <c r="AS86" s="40" t="str">
        <f>IF(Table3[[#This Row],[26]]="yes",Table3[[#This Row],[Column4]],"")</f>
        <v/>
      </c>
      <c r="AT86" s="40" t="str">
        <f>IF(Table3[[#This Row],[51]]="yes",Table3[[#This Row],[Column5]],"")</f>
        <v/>
      </c>
      <c r="AU86" s="25" t="str">
        <f>IF(COUNTBLANK(Table3[[#This Row],[Date 1]:[Date 8]])=7,IF(Table3[[#This Row],[Column9]]&lt;&gt;"",IF(SUM(L86:S86)&lt;&gt;0,Table3[[#This Row],[Column9]],""),""),(SUBSTITUTE(TRIM(SUBSTITUTE(AO86&amp;","&amp;AP86&amp;","&amp;AQ86&amp;","&amp;AR86&amp;","&amp;AS86&amp;","&amp;AT86&amp;",",","," "))," ",", ")))</f>
        <v/>
      </c>
      <c r="AV86" s="31" t="e">
        <f>IF(COUNTBLANK(L86:AC86)&lt;&gt;13,IF(Table3[[#This Row],[Comments]]="Please order in multiples of 20. Minimum order of 100.",IF(COUNTBLANK(Table3[[#This Row],[Date 1]:[Order]])=12,"",1),1),IF(OR(F86="yes",G86="yes",H86="yes",I86="yes",J86="yes",K86="yes",#REF!="yes"),1,""))</f>
        <v>#REF!</v>
      </c>
    </row>
    <row r="87" spans="1:48" ht="36" thickBot="1" x14ac:dyDescent="0.4">
      <c r="A87" s="23" t="s">
        <v>128</v>
      </c>
      <c r="B87" s="125">
        <v>4385</v>
      </c>
      <c r="C87" s="13" t="s">
        <v>348</v>
      </c>
      <c r="D87" s="28" t="s">
        <v>554</v>
      </c>
      <c r="E87" s="27"/>
      <c r="F87" s="26" t="s">
        <v>88</v>
      </c>
      <c r="G87" s="26" t="s">
        <v>21</v>
      </c>
      <c r="H87" s="26" t="s">
        <v>88</v>
      </c>
      <c r="I87" s="26" t="s">
        <v>88</v>
      </c>
      <c r="J87" s="26" t="s">
        <v>21</v>
      </c>
      <c r="K87" s="26" t="s">
        <v>21</v>
      </c>
      <c r="L87" s="19"/>
      <c r="M87" s="17"/>
      <c r="N87" s="17"/>
      <c r="O87" s="17"/>
      <c r="P87" s="17"/>
      <c r="Q87" s="17"/>
      <c r="R87" s="17"/>
      <c r="S87" s="18"/>
      <c r="T87" s="131" t="str">
        <f>Table3[[#This Row],[Column12]]</f>
        <v>Auto:</v>
      </c>
      <c r="U87" s="22"/>
      <c r="V87" s="46" t="str">
        <f>IF(Table3[[#This Row],[TagOrderMethod]]="Ratio:","plants per 1 tag",IF(Table3[[#This Row],[TagOrderMethod]]="tags included","",IF(Table3[[#This Row],[TagOrderMethod]]="Qty:","tags",IF(Table3[[#This Row],[TagOrderMethod]]="Auto:",IF(U87&lt;&gt;"","tags","")))))</f>
        <v/>
      </c>
      <c r="W87" s="14">
        <v>50</v>
      </c>
      <c r="X87" s="14" t="str">
        <f>IF(ISNUMBER(SEARCH("tag",Table3[[#This Row],[Notes]])), "Yes", "No")</f>
        <v>No</v>
      </c>
      <c r="Y87" s="14" t="str">
        <f>IF(Table3[[#This Row],[Column11]]="yes","tags included","Auto:")</f>
        <v>Auto:</v>
      </c>
      <c r="Z8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Row],[TagOrderMethod]]="Auto:",IF(U87&gt;0,U87,IF(COUNTBLANK(L87:S87)=8,"",(IF(Table3[[#This Row],[Column11]]&lt;&gt;"no",Table3[[#This Row],[Size]]*(SUM(Table3[[#This Row],[Date 1]:[Date 8]])),"")))),""))),(Table3[[#This Row],[Bundle]])),"")</f>
        <v/>
      </c>
      <c r="AB87" s="86" t="str">
        <f t="shared" si="2"/>
        <v/>
      </c>
      <c r="AC87" s="68"/>
      <c r="AD87" s="37"/>
      <c r="AE87" s="38"/>
      <c r="AF87" s="39"/>
      <c r="AG87" s="111" t="s">
        <v>1003</v>
      </c>
      <c r="AH87" s="111" t="s">
        <v>21</v>
      </c>
      <c r="AI87" s="111" t="s">
        <v>1004</v>
      </c>
      <c r="AJ87" s="111" t="s">
        <v>1005</v>
      </c>
      <c r="AK87" s="111" t="s">
        <v>21</v>
      </c>
      <c r="AL87" s="111" t="s">
        <v>21</v>
      </c>
      <c r="AM87" s="111" t="b">
        <f>IF(AND(Table3[[#This Row],[Column68]]=TRUE,COUNTBLANK(Table3[[#This Row],[Date 1]:[Date 8]])=8),TRUE,FALSE)</f>
        <v>0</v>
      </c>
      <c r="AN87" s="111" t="b">
        <f>COUNTIF(Table3[[#This Row],[512]:[51]],"yes")&gt;0</f>
        <v>0</v>
      </c>
      <c r="AO87" s="40" t="str">
        <f>IF(Table3[[#This Row],[512]]="yes",Table3[[#This Row],[Column1]],"")</f>
        <v/>
      </c>
      <c r="AP87" s="40" t="str">
        <f>IF(Table3[[#This Row],[250]]="yes",Table3[[#This Row],[Column1.5]],"")</f>
        <v/>
      </c>
      <c r="AQ87" s="40" t="str">
        <f>IF(Table3[[#This Row],[288]]="yes",Table3[[#This Row],[Column2]],"")</f>
        <v/>
      </c>
      <c r="AR87" s="40" t="str">
        <f>IF(Table3[[#This Row],[144]]="yes",Table3[[#This Row],[Column3]],"")</f>
        <v/>
      </c>
      <c r="AS87" s="40" t="str">
        <f>IF(Table3[[#This Row],[26]]="yes",Table3[[#This Row],[Column4]],"")</f>
        <v/>
      </c>
      <c r="AT87" s="40" t="str">
        <f>IF(Table3[[#This Row],[51]]="yes",Table3[[#This Row],[Column5]],"")</f>
        <v/>
      </c>
      <c r="AU87" s="25" t="str">
        <f>IF(COUNTBLANK(Table3[[#This Row],[Date 1]:[Date 8]])=7,IF(Table3[[#This Row],[Column9]]&lt;&gt;"",IF(SUM(L87:S87)&lt;&gt;0,Table3[[#This Row],[Column9]],""),""),(SUBSTITUTE(TRIM(SUBSTITUTE(AO87&amp;","&amp;AP87&amp;","&amp;AQ87&amp;","&amp;AR87&amp;","&amp;AS87&amp;","&amp;AT87&amp;",",","," "))," ",", ")))</f>
        <v/>
      </c>
      <c r="AV87" s="31" t="e">
        <f>IF(COUNTBLANK(L87:AC87)&lt;&gt;13,IF(Table3[[#This Row],[Comments]]="Please order in multiples of 20. Minimum order of 100.",IF(COUNTBLANK(Table3[[#This Row],[Date 1]:[Order]])=12,"",1),1),IF(OR(F87="yes",G87="yes",H87="yes",I87="yes",J87="yes",K87="yes",#REF!="yes"),1,""))</f>
        <v>#REF!</v>
      </c>
    </row>
    <row r="88" spans="1:48" ht="36" thickBot="1" x14ac:dyDescent="0.4">
      <c r="A88" s="23" t="s">
        <v>128</v>
      </c>
      <c r="B88" s="125">
        <v>4390</v>
      </c>
      <c r="C88" s="13" t="s">
        <v>348</v>
      </c>
      <c r="D88" s="28" t="s">
        <v>555</v>
      </c>
      <c r="E88" s="27"/>
      <c r="F88" s="26" t="s">
        <v>88</v>
      </c>
      <c r="G88" s="26" t="s">
        <v>21</v>
      </c>
      <c r="H88" s="26" t="s">
        <v>88</v>
      </c>
      <c r="I88" s="26" t="s">
        <v>88</v>
      </c>
      <c r="J88" s="26" t="s">
        <v>21</v>
      </c>
      <c r="K88" s="26" t="s">
        <v>21</v>
      </c>
      <c r="L88" s="19"/>
      <c r="M88" s="17"/>
      <c r="N88" s="17"/>
      <c r="O88" s="17"/>
      <c r="P88" s="17"/>
      <c r="Q88" s="17"/>
      <c r="R88" s="17"/>
      <c r="S88" s="18"/>
      <c r="T88" s="131" t="str">
        <f>Table3[[#This Row],[Column12]]</f>
        <v>Auto:</v>
      </c>
      <c r="U88" s="22"/>
      <c r="V88" s="46" t="str">
        <f>IF(Table3[[#This Row],[TagOrderMethod]]="Ratio:","plants per 1 tag",IF(Table3[[#This Row],[TagOrderMethod]]="tags included","",IF(Table3[[#This Row],[TagOrderMethod]]="Qty:","tags",IF(Table3[[#This Row],[TagOrderMethod]]="Auto:",IF(U88&lt;&gt;"","tags","")))))</f>
        <v/>
      </c>
      <c r="W88" s="14">
        <v>50</v>
      </c>
      <c r="X88" s="14" t="str">
        <f>IF(ISNUMBER(SEARCH("tag",Table3[[#This Row],[Notes]])), "Yes", "No")</f>
        <v>No</v>
      </c>
      <c r="Y88" s="14" t="str">
        <f>IF(Table3[[#This Row],[Column11]]="yes","tags included","Auto:")</f>
        <v>Auto:</v>
      </c>
      <c r="Z8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Row],[TagOrderMethod]]="Auto:",IF(U88&gt;0,U88,IF(COUNTBLANK(L88:S88)=8,"",(IF(Table3[[#This Row],[Column11]]&lt;&gt;"no",Table3[[#This Row],[Size]]*(SUM(Table3[[#This Row],[Date 1]:[Date 8]])),"")))),""))),(Table3[[#This Row],[Bundle]])),"")</f>
        <v/>
      </c>
      <c r="AB88" s="86" t="str">
        <f t="shared" si="2"/>
        <v/>
      </c>
      <c r="AC88" s="68"/>
      <c r="AD88" s="37"/>
      <c r="AE88" s="38"/>
      <c r="AF88" s="39"/>
      <c r="AG88" s="111" t="s">
        <v>1006</v>
      </c>
      <c r="AH88" s="111" t="s">
        <v>21</v>
      </c>
      <c r="AI88" s="111" t="s">
        <v>1007</v>
      </c>
      <c r="AJ88" s="111" t="s">
        <v>1008</v>
      </c>
      <c r="AK88" s="111" t="s">
        <v>21</v>
      </c>
      <c r="AL88" s="111" t="s">
        <v>21</v>
      </c>
      <c r="AM88" s="111" t="b">
        <f>IF(AND(Table3[[#This Row],[Column68]]=TRUE,COUNTBLANK(Table3[[#This Row],[Date 1]:[Date 8]])=8),TRUE,FALSE)</f>
        <v>0</v>
      </c>
      <c r="AN88" s="111" t="b">
        <f>COUNTIF(Table3[[#This Row],[512]:[51]],"yes")&gt;0</f>
        <v>0</v>
      </c>
      <c r="AO88" s="40" t="str">
        <f>IF(Table3[[#This Row],[512]]="yes",Table3[[#This Row],[Column1]],"")</f>
        <v/>
      </c>
      <c r="AP88" s="40" t="str">
        <f>IF(Table3[[#This Row],[250]]="yes",Table3[[#This Row],[Column1.5]],"")</f>
        <v/>
      </c>
      <c r="AQ88" s="40" t="str">
        <f>IF(Table3[[#This Row],[288]]="yes",Table3[[#This Row],[Column2]],"")</f>
        <v/>
      </c>
      <c r="AR88" s="40" t="str">
        <f>IF(Table3[[#This Row],[144]]="yes",Table3[[#This Row],[Column3]],"")</f>
        <v/>
      </c>
      <c r="AS88" s="40" t="str">
        <f>IF(Table3[[#This Row],[26]]="yes",Table3[[#This Row],[Column4]],"")</f>
        <v/>
      </c>
      <c r="AT88" s="40" t="str">
        <f>IF(Table3[[#This Row],[51]]="yes",Table3[[#This Row],[Column5]],"")</f>
        <v/>
      </c>
      <c r="AU88" s="25" t="str">
        <f>IF(COUNTBLANK(Table3[[#This Row],[Date 1]:[Date 8]])=7,IF(Table3[[#This Row],[Column9]]&lt;&gt;"",IF(SUM(L88:S88)&lt;&gt;0,Table3[[#This Row],[Column9]],""),""),(SUBSTITUTE(TRIM(SUBSTITUTE(AO88&amp;","&amp;AP88&amp;","&amp;AQ88&amp;","&amp;AR88&amp;","&amp;AS88&amp;","&amp;AT88&amp;",",","," "))," ",", ")))</f>
        <v/>
      </c>
      <c r="AV88" s="31" t="e">
        <f>IF(COUNTBLANK(L88:AC88)&lt;&gt;13,IF(Table3[[#This Row],[Comments]]="Please order in multiples of 20. Minimum order of 100.",IF(COUNTBLANK(Table3[[#This Row],[Date 1]:[Order]])=12,"",1),1),IF(OR(F88="yes",G88="yes",H88="yes",I88="yes",J88="yes",K88="yes",#REF!="yes"),1,""))</f>
        <v>#REF!</v>
      </c>
    </row>
    <row r="89" spans="1:48" ht="36" thickBot="1" x14ac:dyDescent="0.4">
      <c r="A89" s="23" t="s">
        <v>128</v>
      </c>
      <c r="B89" s="125">
        <v>4395</v>
      </c>
      <c r="C89" s="13" t="s">
        <v>348</v>
      </c>
      <c r="D89" s="28" t="s">
        <v>556</v>
      </c>
      <c r="E89" s="27"/>
      <c r="F89" s="26" t="s">
        <v>88</v>
      </c>
      <c r="G89" s="26" t="s">
        <v>21</v>
      </c>
      <c r="H89" s="26" t="s">
        <v>88</v>
      </c>
      <c r="I89" s="26" t="s">
        <v>88</v>
      </c>
      <c r="J89" s="26" t="s">
        <v>21</v>
      </c>
      <c r="K89" s="26" t="s">
        <v>21</v>
      </c>
      <c r="L89" s="19"/>
      <c r="M89" s="17"/>
      <c r="N89" s="17"/>
      <c r="O89" s="17"/>
      <c r="P89" s="17"/>
      <c r="Q89" s="17"/>
      <c r="R89" s="17"/>
      <c r="S89" s="18"/>
      <c r="T89" s="131" t="str">
        <f>Table3[[#This Row],[Column12]]</f>
        <v>Auto:</v>
      </c>
      <c r="U89" s="22"/>
      <c r="V89" s="46" t="str">
        <f>IF(Table3[[#This Row],[TagOrderMethod]]="Ratio:","plants per 1 tag",IF(Table3[[#This Row],[TagOrderMethod]]="tags included","",IF(Table3[[#This Row],[TagOrderMethod]]="Qty:","tags",IF(Table3[[#This Row],[TagOrderMethod]]="Auto:",IF(U89&lt;&gt;"","tags","")))))</f>
        <v/>
      </c>
      <c r="W89" s="14">
        <v>50</v>
      </c>
      <c r="X89" s="14" t="str">
        <f>IF(ISNUMBER(SEARCH("tag",Table3[[#This Row],[Notes]])), "Yes", "No")</f>
        <v>No</v>
      </c>
      <c r="Y89" s="14" t="str">
        <f>IF(Table3[[#This Row],[Column11]]="yes","tags included","Auto:")</f>
        <v>Auto:</v>
      </c>
      <c r="Z8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8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Row],[TagOrderMethod]]="Auto:",IF(U89&gt;0,U89,IF(COUNTBLANK(L89:S89)=8,"",(IF(Table3[[#This Row],[Column11]]&lt;&gt;"no",Table3[[#This Row],[Size]]*(SUM(Table3[[#This Row],[Date 1]:[Date 8]])),"")))),""))),(Table3[[#This Row],[Bundle]])),"")</f>
        <v/>
      </c>
      <c r="AB89" s="86" t="str">
        <f t="shared" si="2"/>
        <v/>
      </c>
      <c r="AC89" s="68"/>
      <c r="AD89" s="37"/>
      <c r="AE89" s="38"/>
      <c r="AF89" s="39"/>
      <c r="AG89" s="111" t="s">
        <v>459</v>
      </c>
      <c r="AH89" s="111" t="s">
        <v>21</v>
      </c>
      <c r="AI89" s="111" t="s">
        <v>460</v>
      </c>
      <c r="AJ89" s="111" t="s">
        <v>461</v>
      </c>
      <c r="AK89" s="111" t="s">
        <v>21</v>
      </c>
      <c r="AL89" s="111" t="s">
        <v>21</v>
      </c>
      <c r="AM89" s="111" t="b">
        <f>IF(AND(Table3[[#This Row],[Column68]]=TRUE,COUNTBLANK(Table3[[#This Row],[Date 1]:[Date 8]])=8),TRUE,FALSE)</f>
        <v>0</v>
      </c>
      <c r="AN89" s="111" t="b">
        <f>COUNTIF(Table3[[#This Row],[512]:[51]],"yes")&gt;0</f>
        <v>0</v>
      </c>
      <c r="AO89" s="40" t="str">
        <f>IF(Table3[[#This Row],[512]]="yes",Table3[[#This Row],[Column1]],"")</f>
        <v/>
      </c>
      <c r="AP89" s="40" t="str">
        <f>IF(Table3[[#This Row],[250]]="yes",Table3[[#This Row],[Column1.5]],"")</f>
        <v/>
      </c>
      <c r="AQ89" s="40" t="str">
        <f>IF(Table3[[#This Row],[288]]="yes",Table3[[#This Row],[Column2]],"")</f>
        <v/>
      </c>
      <c r="AR89" s="40" t="str">
        <f>IF(Table3[[#This Row],[144]]="yes",Table3[[#This Row],[Column3]],"")</f>
        <v/>
      </c>
      <c r="AS89" s="40" t="str">
        <f>IF(Table3[[#This Row],[26]]="yes",Table3[[#This Row],[Column4]],"")</f>
        <v/>
      </c>
      <c r="AT89" s="40" t="str">
        <f>IF(Table3[[#This Row],[51]]="yes",Table3[[#This Row],[Column5]],"")</f>
        <v/>
      </c>
      <c r="AU89" s="25" t="str">
        <f>IF(COUNTBLANK(Table3[[#This Row],[Date 1]:[Date 8]])=7,IF(Table3[[#This Row],[Column9]]&lt;&gt;"",IF(SUM(L89:S89)&lt;&gt;0,Table3[[#This Row],[Column9]],""),""),(SUBSTITUTE(TRIM(SUBSTITUTE(AO89&amp;","&amp;AP89&amp;","&amp;AQ89&amp;","&amp;AR89&amp;","&amp;AS89&amp;","&amp;AT89&amp;",",","," "))," ",", ")))</f>
        <v/>
      </c>
      <c r="AV89" s="31" t="e">
        <f>IF(COUNTBLANK(L89:AC89)&lt;&gt;13,IF(Table3[[#This Row],[Comments]]="Please order in multiples of 20. Minimum order of 100.",IF(COUNTBLANK(Table3[[#This Row],[Date 1]:[Order]])=12,"",1),1),IF(OR(F89="yes",G89="yes",H89="yes",I89="yes",J89="yes",K89="yes",#REF!="yes"),1,""))</f>
        <v>#REF!</v>
      </c>
    </row>
    <row r="90" spans="1:48" ht="36" thickBot="1" x14ac:dyDescent="0.4">
      <c r="A90" s="23" t="s">
        <v>128</v>
      </c>
      <c r="B90" s="125">
        <v>4400</v>
      </c>
      <c r="C90" s="13" t="s">
        <v>348</v>
      </c>
      <c r="D90" s="28" t="s">
        <v>557</v>
      </c>
      <c r="E90" s="27"/>
      <c r="F90" s="26" t="s">
        <v>88</v>
      </c>
      <c r="G90" s="26" t="s">
        <v>21</v>
      </c>
      <c r="H90" s="26" t="s">
        <v>88</v>
      </c>
      <c r="I90" s="26" t="s">
        <v>88</v>
      </c>
      <c r="J90" s="26" t="s">
        <v>21</v>
      </c>
      <c r="K90" s="26" t="s">
        <v>21</v>
      </c>
      <c r="L90" s="19"/>
      <c r="M90" s="17"/>
      <c r="N90" s="17"/>
      <c r="O90" s="17"/>
      <c r="P90" s="17"/>
      <c r="Q90" s="17"/>
      <c r="R90" s="17"/>
      <c r="S90" s="18"/>
      <c r="T90" s="131" t="str">
        <f>Table3[[#This Row],[Column12]]</f>
        <v>Auto:</v>
      </c>
      <c r="U90" s="22"/>
      <c r="V90" s="46" t="str">
        <f>IF(Table3[[#This Row],[TagOrderMethod]]="Ratio:","plants per 1 tag",IF(Table3[[#This Row],[TagOrderMethod]]="tags included","",IF(Table3[[#This Row],[TagOrderMethod]]="Qty:","tags",IF(Table3[[#This Row],[TagOrderMethod]]="Auto:",IF(U90&lt;&gt;"","tags","")))))</f>
        <v/>
      </c>
      <c r="W90" s="14">
        <v>50</v>
      </c>
      <c r="X90" s="14" t="str">
        <f>IF(ISNUMBER(SEARCH("tag",Table3[[#This Row],[Notes]])), "Yes", "No")</f>
        <v>No</v>
      </c>
      <c r="Y90" s="14" t="str">
        <f>IF(Table3[[#This Row],[Column11]]="yes","tags included","Auto:")</f>
        <v>Auto:</v>
      </c>
      <c r="Z9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Row],[TagOrderMethod]]="Auto:",IF(U90&gt;0,U90,IF(COUNTBLANK(L90:S90)=8,"",(IF(Table3[[#This Row],[Column11]]&lt;&gt;"no",Table3[[#This Row],[Size]]*(SUM(Table3[[#This Row],[Date 1]:[Date 8]])),"")))),""))),(Table3[[#This Row],[Bundle]])),"")</f>
        <v/>
      </c>
      <c r="AB90" s="86" t="str">
        <f t="shared" si="2"/>
        <v/>
      </c>
      <c r="AC90" s="68"/>
      <c r="AD90" s="37"/>
      <c r="AE90" s="38"/>
      <c r="AF90" s="39"/>
      <c r="AG90" s="111" t="s">
        <v>1009</v>
      </c>
      <c r="AH90" s="111" t="s">
        <v>21</v>
      </c>
      <c r="AI90" s="111" t="s">
        <v>1010</v>
      </c>
      <c r="AJ90" s="111" t="s">
        <v>1011</v>
      </c>
      <c r="AK90" s="111" t="s">
        <v>21</v>
      </c>
      <c r="AL90" s="111" t="s">
        <v>21</v>
      </c>
      <c r="AM90" s="111" t="b">
        <f>IF(AND(Table3[[#This Row],[Column68]]=TRUE,COUNTBLANK(Table3[[#This Row],[Date 1]:[Date 8]])=8),TRUE,FALSE)</f>
        <v>0</v>
      </c>
      <c r="AN90" s="111" t="b">
        <f>COUNTIF(Table3[[#This Row],[512]:[51]],"yes")&gt;0</f>
        <v>0</v>
      </c>
      <c r="AO90" s="40" t="str">
        <f>IF(Table3[[#This Row],[512]]="yes",Table3[[#This Row],[Column1]],"")</f>
        <v/>
      </c>
      <c r="AP90" s="40" t="str">
        <f>IF(Table3[[#This Row],[250]]="yes",Table3[[#This Row],[Column1.5]],"")</f>
        <v/>
      </c>
      <c r="AQ90" s="40" t="str">
        <f>IF(Table3[[#This Row],[288]]="yes",Table3[[#This Row],[Column2]],"")</f>
        <v/>
      </c>
      <c r="AR90" s="40" t="str">
        <f>IF(Table3[[#This Row],[144]]="yes",Table3[[#This Row],[Column3]],"")</f>
        <v/>
      </c>
      <c r="AS90" s="40" t="str">
        <f>IF(Table3[[#This Row],[26]]="yes",Table3[[#This Row],[Column4]],"")</f>
        <v/>
      </c>
      <c r="AT90" s="40" t="str">
        <f>IF(Table3[[#This Row],[51]]="yes",Table3[[#This Row],[Column5]],"")</f>
        <v/>
      </c>
      <c r="AU90" s="25" t="str">
        <f>IF(COUNTBLANK(Table3[[#This Row],[Date 1]:[Date 8]])=7,IF(Table3[[#This Row],[Column9]]&lt;&gt;"",IF(SUM(L90:S90)&lt;&gt;0,Table3[[#This Row],[Column9]],""),""),(SUBSTITUTE(TRIM(SUBSTITUTE(AO90&amp;","&amp;AP90&amp;","&amp;AQ90&amp;","&amp;AR90&amp;","&amp;AS90&amp;","&amp;AT90&amp;",",","," "))," ",", ")))</f>
        <v/>
      </c>
      <c r="AV90" s="31" t="e">
        <f>IF(COUNTBLANK(L90:AC90)&lt;&gt;13,IF(Table3[[#This Row],[Comments]]="Please order in multiples of 20. Minimum order of 100.",IF(COUNTBLANK(Table3[[#This Row],[Date 1]:[Order]])=12,"",1),1),IF(OR(F90="yes",G90="yes",H90="yes",I90="yes",J90="yes",K90="yes",#REF!="yes"),1,""))</f>
        <v>#REF!</v>
      </c>
    </row>
    <row r="91" spans="1:48" ht="36" thickBot="1" x14ac:dyDescent="0.4">
      <c r="A91" s="23" t="s">
        <v>128</v>
      </c>
      <c r="B91" s="125">
        <v>4415</v>
      </c>
      <c r="C91" s="13" t="s">
        <v>348</v>
      </c>
      <c r="D91" s="28" t="s">
        <v>558</v>
      </c>
      <c r="E91" s="27"/>
      <c r="F91" s="26" t="s">
        <v>88</v>
      </c>
      <c r="G91" s="26" t="s">
        <v>21</v>
      </c>
      <c r="H91" s="26" t="s">
        <v>88</v>
      </c>
      <c r="I91" s="26" t="s">
        <v>88</v>
      </c>
      <c r="J91" s="26" t="s">
        <v>21</v>
      </c>
      <c r="K91" s="26" t="s">
        <v>21</v>
      </c>
      <c r="L91" s="19"/>
      <c r="M91" s="17"/>
      <c r="N91" s="17"/>
      <c r="O91" s="17"/>
      <c r="P91" s="17"/>
      <c r="Q91" s="17"/>
      <c r="R91" s="17"/>
      <c r="S91" s="18"/>
      <c r="T91" s="131" t="str">
        <f>Table3[[#This Row],[Column12]]</f>
        <v>Auto:</v>
      </c>
      <c r="U91" s="22"/>
      <c r="V91" s="46" t="str">
        <f>IF(Table3[[#This Row],[TagOrderMethod]]="Ratio:","plants per 1 tag",IF(Table3[[#This Row],[TagOrderMethod]]="tags included","",IF(Table3[[#This Row],[TagOrderMethod]]="Qty:","tags",IF(Table3[[#This Row],[TagOrderMethod]]="Auto:",IF(U91&lt;&gt;"","tags","")))))</f>
        <v/>
      </c>
      <c r="W91" s="14">
        <v>50</v>
      </c>
      <c r="X91" s="14" t="str">
        <f>IF(ISNUMBER(SEARCH("tag",Table3[[#This Row],[Notes]])), "Yes", "No")</f>
        <v>No</v>
      </c>
      <c r="Y91" s="14" t="str">
        <f>IF(Table3[[#This Row],[Column11]]="yes","tags included","Auto:")</f>
        <v>Auto:</v>
      </c>
      <c r="Z9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Row],[TagOrderMethod]]="Auto:",IF(U91&gt;0,U91,IF(COUNTBLANK(L91:S91)=8,"",(IF(Table3[[#This Row],[Column11]]&lt;&gt;"no",Table3[[#This Row],[Size]]*(SUM(Table3[[#This Row],[Date 1]:[Date 8]])),"")))),""))),(Table3[[#This Row],[Bundle]])),"")</f>
        <v/>
      </c>
      <c r="AB91" s="86" t="str">
        <f t="shared" si="2"/>
        <v/>
      </c>
      <c r="AC91" s="68"/>
      <c r="AD91" s="37"/>
      <c r="AE91" s="38"/>
      <c r="AF91" s="39"/>
      <c r="AG91" s="111" t="s">
        <v>1012</v>
      </c>
      <c r="AH91" s="111" t="s">
        <v>21</v>
      </c>
      <c r="AI91" s="111" t="s">
        <v>1013</v>
      </c>
      <c r="AJ91" s="111" t="s">
        <v>1014</v>
      </c>
      <c r="AK91" s="111" t="s">
        <v>21</v>
      </c>
      <c r="AL91" s="111" t="s">
        <v>21</v>
      </c>
      <c r="AM91" s="111" t="b">
        <f>IF(AND(Table3[[#This Row],[Column68]]=TRUE,COUNTBLANK(Table3[[#This Row],[Date 1]:[Date 8]])=8),TRUE,FALSE)</f>
        <v>0</v>
      </c>
      <c r="AN91" s="111" t="b">
        <f>COUNTIF(Table3[[#This Row],[512]:[51]],"yes")&gt;0</f>
        <v>0</v>
      </c>
      <c r="AO91" s="40" t="str">
        <f>IF(Table3[[#This Row],[512]]="yes",Table3[[#This Row],[Column1]],"")</f>
        <v/>
      </c>
      <c r="AP91" s="40" t="str">
        <f>IF(Table3[[#This Row],[250]]="yes",Table3[[#This Row],[Column1.5]],"")</f>
        <v/>
      </c>
      <c r="AQ91" s="40" t="str">
        <f>IF(Table3[[#This Row],[288]]="yes",Table3[[#This Row],[Column2]],"")</f>
        <v/>
      </c>
      <c r="AR91" s="40" t="str">
        <f>IF(Table3[[#This Row],[144]]="yes",Table3[[#This Row],[Column3]],"")</f>
        <v/>
      </c>
      <c r="AS91" s="40" t="str">
        <f>IF(Table3[[#This Row],[26]]="yes",Table3[[#This Row],[Column4]],"")</f>
        <v/>
      </c>
      <c r="AT91" s="40" t="str">
        <f>IF(Table3[[#This Row],[51]]="yes",Table3[[#This Row],[Column5]],"")</f>
        <v/>
      </c>
      <c r="AU91" s="25" t="str">
        <f>IF(COUNTBLANK(Table3[[#This Row],[Date 1]:[Date 8]])=7,IF(Table3[[#This Row],[Column9]]&lt;&gt;"",IF(SUM(L91:S91)&lt;&gt;0,Table3[[#This Row],[Column9]],""),""),(SUBSTITUTE(TRIM(SUBSTITUTE(AO91&amp;","&amp;AP91&amp;","&amp;AQ91&amp;","&amp;AR91&amp;","&amp;AS91&amp;","&amp;AT91&amp;",",","," "))," ",", ")))</f>
        <v/>
      </c>
      <c r="AV91" s="31" t="e">
        <f>IF(COUNTBLANK(L91:AC91)&lt;&gt;13,IF(Table3[[#This Row],[Comments]]="Please order in multiples of 20. Minimum order of 100.",IF(COUNTBLANK(Table3[[#This Row],[Date 1]:[Order]])=12,"",1),1),IF(OR(F91="yes",G91="yes",H91="yes",I91="yes",J91="yes",K91="yes",#REF!="yes"),1,""))</f>
        <v>#REF!</v>
      </c>
    </row>
    <row r="92" spans="1:48" ht="36" thickBot="1" x14ac:dyDescent="0.4">
      <c r="A92" s="23" t="s">
        <v>128</v>
      </c>
      <c r="B92" s="125">
        <v>4420</v>
      </c>
      <c r="C92" s="13" t="s">
        <v>348</v>
      </c>
      <c r="D92" s="28" t="s">
        <v>559</v>
      </c>
      <c r="E92" s="27"/>
      <c r="F92" s="26" t="s">
        <v>88</v>
      </c>
      <c r="G92" s="26" t="s">
        <v>21</v>
      </c>
      <c r="H92" s="26" t="s">
        <v>88</v>
      </c>
      <c r="I92" s="26" t="s">
        <v>88</v>
      </c>
      <c r="J92" s="26" t="s">
        <v>21</v>
      </c>
      <c r="K92" s="26" t="s">
        <v>21</v>
      </c>
      <c r="L92" s="19"/>
      <c r="M92" s="17"/>
      <c r="N92" s="17"/>
      <c r="O92" s="17"/>
      <c r="P92" s="17"/>
      <c r="Q92" s="17"/>
      <c r="R92" s="17"/>
      <c r="S92" s="18"/>
      <c r="T92" s="131" t="str">
        <f>Table3[[#This Row],[Column12]]</f>
        <v>Auto:</v>
      </c>
      <c r="U92" s="22"/>
      <c r="V92" s="46" t="str">
        <f>IF(Table3[[#This Row],[TagOrderMethod]]="Ratio:","plants per 1 tag",IF(Table3[[#This Row],[TagOrderMethod]]="tags included","",IF(Table3[[#This Row],[TagOrderMethod]]="Qty:","tags",IF(Table3[[#This Row],[TagOrderMethod]]="Auto:",IF(U92&lt;&gt;"","tags","")))))</f>
        <v/>
      </c>
      <c r="W92" s="14">
        <v>50</v>
      </c>
      <c r="X92" s="14" t="str">
        <f>IF(ISNUMBER(SEARCH("tag",Table3[[#This Row],[Notes]])), "Yes", "No")</f>
        <v>No</v>
      </c>
      <c r="Y92" s="14" t="str">
        <f>IF(Table3[[#This Row],[Column11]]="yes","tags included","Auto:")</f>
        <v>Auto:</v>
      </c>
      <c r="Z9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Row],[TagOrderMethod]]="Auto:",IF(U92&gt;0,U92,IF(COUNTBLANK(L92:S92)=8,"",(IF(Table3[[#This Row],[Column11]]&lt;&gt;"no",Table3[[#This Row],[Size]]*(SUM(Table3[[#This Row],[Date 1]:[Date 8]])),"")))),""))),(Table3[[#This Row],[Bundle]])),"")</f>
        <v/>
      </c>
      <c r="AB92" s="86" t="str">
        <f t="shared" si="2"/>
        <v/>
      </c>
      <c r="AC92" s="68"/>
      <c r="AD92" s="37"/>
      <c r="AE92" s="38"/>
      <c r="AF92" s="39"/>
      <c r="AG92" s="111" t="s">
        <v>1015</v>
      </c>
      <c r="AH92" s="111" t="s">
        <v>21</v>
      </c>
      <c r="AI92" s="111" t="s">
        <v>1016</v>
      </c>
      <c r="AJ92" s="111" t="s">
        <v>1017</v>
      </c>
      <c r="AK92" s="111" t="s">
        <v>21</v>
      </c>
      <c r="AL92" s="111" t="s">
        <v>21</v>
      </c>
      <c r="AM92" s="111" t="b">
        <f>IF(AND(Table3[[#This Row],[Column68]]=TRUE,COUNTBLANK(Table3[[#This Row],[Date 1]:[Date 8]])=8),TRUE,FALSE)</f>
        <v>0</v>
      </c>
      <c r="AN92" s="111" t="b">
        <f>COUNTIF(Table3[[#This Row],[512]:[51]],"yes")&gt;0</f>
        <v>0</v>
      </c>
      <c r="AO92" s="40" t="str">
        <f>IF(Table3[[#This Row],[512]]="yes",Table3[[#This Row],[Column1]],"")</f>
        <v/>
      </c>
      <c r="AP92" s="40" t="str">
        <f>IF(Table3[[#This Row],[250]]="yes",Table3[[#This Row],[Column1.5]],"")</f>
        <v/>
      </c>
      <c r="AQ92" s="40" t="str">
        <f>IF(Table3[[#This Row],[288]]="yes",Table3[[#This Row],[Column2]],"")</f>
        <v/>
      </c>
      <c r="AR92" s="40" t="str">
        <f>IF(Table3[[#This Row],[144]]="yes",Table3[[#This Row],[Column3]],"")</f>
        <v/>
      </c>
      <c r="AS92" s="40" t="str">
        <f>IF(Table3[[#This Row],[26]]="yes",Table3[[#This Row],[Column4]],"")</f>
        <v/>
      </c>
      <c r="AT92" s="40" t="str">
        <f>IF(Table3[[#This Row],[51]]="yes",Table3[[#This Row],[Column5]],"")</f>
        <v/>
      </c>
      <c r="AU92" s="25" t="str">
        <f>IF(COUNTBLANK(Table3[[#This Row],[Date 1]:[Date 8]])=7,IF(Table3[[#This Row],[Column9]]&lt;&gt;"",IF(SUM(L92:S92)&lt;&gt;0,Table3[[#This Row],[Column9]],""),""),(SUBSTITUTE(TRIM(SUBSTITUTE(AO92&amp;","&amp;AP92&amp;","&amp;AQ92&amp;","&amp;AR92&amp;","&amp;AS92&amp;","&amp;AT92&amp;",",","," "))," ",", ")))</f>
        <v/>
      </c>
      <c r="AV92" s="31" t="e">
        <f>IF(COUNTBLANK(L92:AC92)&lt;&gt;13,IF(Table3[[#This Row],[Comments]]="Please order in multiples of 20. Minimum order of 100.",IF(COUNTBLANK(Table3[[#This Row],[Date 1]:[Order]])=12,"",1),1),IF(OR(F92="yes",G92="yes",H92="yes",I92="yes",J92="yes",K92="yes",#REF!="yes"),1,""))</f>
        <v>#REF!</v>
      </c>
    </row>
    <row r="93" spans="1:48" ht="36" thickBot="1" x14ac:dyDescent="0.4">
      <c r="A93" s="23" t="s">
        <v>128</v>
      </c>
      <c r="B93" s="125">
        <v>4421</v>
      </c>
      <c r="C93" s="13" t="s">
        <v>348</v>
      </c>
      <c r="D93" s="28" t="s">
        <v>756</v>
      </c>
      <c r="E93" s="27"/>
      <c r="F93" s="26" t="s">
        <v>88</v>
      </c>
      <c r="G93" s="26" t="s">
        <v>21</v>
      </c>
      <c r="H93" s="26" t="s">
        <v>88</v>
      </c>
      <c r="I93" s="26" t="s">
        <v>88</v>
      </c>
      <c r="J93" s="26" t="s">
        <v>21</v>
      </c>
      <c r="K93" s="26" t="s">
        <v>21</v>
      </c>
      <c r="L93" s="19"/>
      <c r="M93" s="17"/>
      <c r="N93" s="17"/>
      <c r="O93" s="17"/>
      <c r="P93" s="17"/>
      <c r="Q93" s="17"/>
      <c r="R93" s="17"/>
      <c r="S93" s="18"/>
      <c r="T93" s="131" t="str">
        <f>Table3[[#This Row],[Column12]]</f>
        <v>Auto:</v>
      </c>
      <c r="U93" s="22"/>
      <c r="V93" s="46" t="str">
        <f>IF(Table3[[#This Row],[TagOrderMethod]]="Ratio:","plants per 1 tag",IF(Table3[[#This Row],[TagOrderMethod]]="tags included","",IF(Table3[[#This Row],[TagOrderMethod]]="Qty:","tags",IF(Table3[[#This Row],[TagOrderMethod]]="Auto:",IF(U93&lt;&gt;"","tags","")))))</f>
        <v/>
      </c>
      <c r="W93" s="14">
        <v>50</v>
      </c>
      <c r="X93" s="14" t="str">
        <f>IF(ISNUMBER(SEARCH("tag",Table3[[#This Row],[Notes]])), "Yes", "No")</f>
        <v>No</v>
      </c>
      <c r="Y93" s="14" t="str">
        <f>IF(Table3[[#This Row],[Column11]]="yes","tags included","Auto:")</f>
        <v>Auto:</v>
      </c>
      <c r="Z9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Row],[TagOrderMethod]]="Auto:",IF(U93&gt;0,U93,IF(COUNTBLANK(L93:S93)=8,"",(IF(Table3[[#This Row],[Column11]]&lt;&gt;"no",Table3[[#This Row],[Size]]*(SUM(Table3[[#This Row],[Date 1]:[Date 8]])),"")))),""))),(Table3[[#This Row],[Bundle]])),"")</f>
        <v/>
      </c>
      <c r="AB93" s="86" t="str">
        <f t="shared" si="2"/>
        <v/>
      </c>
      <c r="AC93" s="68"/>
      <c r="AD93" s="37"/>
      <c r="AE93" s="38"/>
      <c r="AF93" s="39"/>
      <c r="AG93" s="111" t="s">
        <v>1018</v>
      </c>
      <c r="AH93" s="111" t="s">
        <v>21</v>
      </c>
      <c r="AI93" s="111" t="s">
        <v>1019</v>
      </c>
      <c r="AJ93" s="111" t="s">
        <v>1020</v>
      </c>
      <c r="AK93" s="111" t="s">
        <v>21</v>
      </c>
      <c r="AL93" s="111" t="s">
        <v>21</v>
      </c>
      <c r="AM93" s="111" t="b">
        <f>IF(AND(Table3[[#This Row],[Column68]]=TRUE,COUNTBLANK(Table3[[#This Row],[Date 1]:[Date 8]])=8),TRUE,FALSE)</f>
        <v>0</v>
      </c>
      <c r="AN93" s="111" t="b">
        <f>COUNTIF(Table3[[#This Row],[512]:[51]],"yes")&gt;0</f>
        <v>0</v>
      </c>
      <c r="AO93" s="40" t="str">
        <f>IF(Table3[[#This Row],[512]]="yes",Table3[[#This Row],[Column1]],"")</f>
        <v/>
      </c>
      <c r="AP93" s="40" t="str">
        <f>IF(Table3[[#This Row],[250]]="yes",Table3[[#This Row],[Column1.5]],"")</f>
        <v/>
      </c>
      <c r="AQ93" s="40" t="str">
        <f>IF(Table3[[#This Row],[288]]="yes",Table3[[#This Row],[Column2]],"")</f>
        <v/>
      </c>
      <c r="AR93" s="40" t="str">
        <f>IF(Table3[[#This Row],[144]]="yes",Table3[[#This Row],[Column3]],"")</f>
        <v/>
      </c>
      <c r="AS93" s="40" t="str">
        <f>IF(Table3[[#This Row],[26]]="yes",Table3[[#This Row],[Column4]],"")</f>
        <v/>
      </c>
      <c r="AT93" s="40" t="str">
        <f>IF(Table3[[#This Row],[51]]="yes",Table3[[#This Row],[Column5]],"")</f>
        <v/>
      </c>
      <c r="AU93" s="25" t="str">
        <f>IF(COUNTBLANK(Table3[[#This Row],[Date 1]:[Date 8]])=7,IF(Table3[[#This Row],[Column9]]&lt;&gt;"",IF(SUM(L93:S93)&lt;&gt;0,Table3[[#This Row],[Column9]],""),""),(SUBSTITUTE(TRIM(SUBSTITUTE(AO93&amp;","&amp;AP93&amp;","&amp;AQ93&amp;","&amp;AR93&amp;","&amp;AS93&amp;","&amp;AT93&amp;",",","," "))," ",", ")))</f>
        <v/>
      </c>
      <c r="AV93" s="31" t="e">
        <f>IF(COUNTBLANK(L93:AC93)&lt;&gt;13,IF(Table3[[#This Row],[Comments]]="Please order in multiples of 20. Minimum order of 100.",IF(COUNTBLANK(Table3[[#This Row],[Date 1]:[Order]])=12,"",1),1),IF(OR(F93="yes",G93="yes",H93="yes",I93="yes",J93="yes",K93="yes",#REF!="yes"),1,""))</f>
        <v>#REF!</v>
      </c>
    </row>
    <row r="94" spans="1:48" ht="36" thickBot="1" x14ac:dyDescent="0.4">
      <c r="A94" s="23" t="s">
        <v>128</v>
      </c>
      <c r="B94" s="125">
        <v>4425</v>
      </c>
      <c r="C94" s="13" t="s">
        <v>348</v>
      </c>
      <c r="D94" s="28" t="s">
        <v>560</v>
      </c>
      <c r="E94" s="27"/>
      <c r="F94" s="26" t="s">
        <v>88</v>
      </c>
      <c r="G94" s="26" t="s">
        <v>21</v>
      </c>
      <c r="H94" s="26" t="s">
        <v>88</v>
      </c>
      <c r="I94" s="26" t="s">
        <v>88</v>
      </c>
      <c r="J94" s="26" t="s">
        <v>21</v>
      </c>
      <c r="K94" s="26" t="s">
        <v>21</v>
      </c>
      <c r="L94" s="19"/>
      <c r="M94" s="17"/>
      <c r="N94" s="17"/>
      <c r="O94" s="17"/>
      <c r="P94" s="17"/>
      <c r="Q94" s="17"/>
      <c r="R94" s="17"/>
      <c r="S94" s="18"/>
      <c r="T94" s="131" t="str">
        <f>Table3[[#This Row],[Column12]]</f>
        <v>Auto:</v>
      </c>
      <c r="U94" s="22"/>
      <c r="V94" s="46" t="str">
        <f>IF(Table3[[#This Row],[TagOrderMethod]]="Ratio:","plants per 1 tag",IF(Table3[[#This Row],[TagOrderMethod]]="tags included","",IF(Table3[[#This Row],[TagOrderMethod]]="Qty:","tags",IF(Table3[[#This Row],[TagOrderMethod]]="Auto:",IF(U94&lt;&gt;"","tags","")))))</f>
        <v/>
      </c>
      <c r="W94" s="14">
        <v>50</v>
      </c>
      <c r="X94" s="14" t="str">
        <f>IF(ISNUMBER(SEARCH("tag",Table3[[#This Row],[Notes]])), "Yes", "No")</f>
        <v>No</v>
      </c>
      <c r="Y94" s="14" t="str">
        <f>IF(Table3[[#This Row],[Column11]]="yes","tags included","Auto:")</f>
        <v>Auto:</v>
      </c>
      <c r="Z9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Row],[TagOrderMethod]]="Auto:",IF(U94&gt;0,U94,IF(COUNTBLANK(L94:S94)=8,"",(IF(Table3[[#This Row],[Column11]]&lt;&gt;"no",Table3[[#This Row],[Size]]*(SUM(Table3[[#This Row],[Date 1]:[Date 8]])),"")))),""))),(Table3[[#This Row],[Bundle]])),"")</f>
        <v/>
      </c>
      <c r="AB94" s="86" t="str">
        <f t="shared" si="2"/>
        <v/>
      </c>
      <c r="AC94" s="68"/>
      <c r="AD94" s="37"/>
      <c r="AE94" s="38"/>
      <c r="AF94" s="39"/>
      <c r="AG94" s="111" t="s">
        <v>296</v>
      </c>
      <c r="AH94" s="111" t="s">
        <v>21</v>
      </c>
      <c r="AI94" s="111" t="s">
        <v>297</v>
      </c>
      <c r="AJ94" s="111" t="s">
        <v>298</v>
      </c>
      <c r="AK94" s="111" t="s">
        <v>21</v>
      </c>
      <c r="AL94" s="111" t="s">
        <v>21</v>
      </c>
      <c r="AM94" s="111" t="b">
        <f>IF(AND(Table3[[#This Row],[Column68]]=TRUE,COUNTBLANK(Table3[[#This Row],[Date 1]:[Date 8]])=8),TRUE,FALSE)</f>
        <v>0</v>
      </c>
      <c r="AN94" s="111" t="b">
        <f>COUNTIF(Table3[[#This Row],[512]:[51]],"yes")&gt;0</f>
        <v>0</v>
      </c>
      <c r="AO94" s="40" t="str">
        <f>IF(Table3[[#This Row],[512]]="yes",Table3[[#This Row],[Column1]],"")</f>
        <v/>
      </c>
      <c r="AP94" s="40" t="str">
        <f>IF(Table3[[#This Row],[250]]="yes",Table3[[#This Row],[Column1.5]],"")</f>
        <v/>
      </c>
      <c r="AQ94" s="40" t="str">
        <f>IF(Table3[[#This Row],[288]]="yes",Table3[[#This Row],[Column2]],"")</f>
        <v/>
      </c>
      <c r="AR94" s="40" t="str">
        <f>IF(Table3[[#This Row],[144]]="yes",Table3[[#This Row],[Column3]],"")</f>
        <v/>
      </c>
      <c r="AS94" s="40" t="str">
        <f>IF(Table3[[#This Row],[26]]="yes",Table3[[#This Row],[Column4]],"")</f>
        <v/>
      </c>
      <c r="AT94" s="40" t="str">
        <f>IF(Table3[[#This Row],[51]]="yes",Table3[[#This Row],[Column5]],"")</f>
        <v/>
      </c>
      <c r="AU94" s="25" t="str">
        <f>IF(COUNTBLANK(Table3[[#This Row],[Date 1]:[Date 8]])=7,IF(Table3[[#This Row],[Column9]]&lt;&gt;"",IF(SUM(L94:S94)&lt;&gt;0,Table3[[#This Row],[Column9]],""),""),(SUBSTITUTE(TRIM(SUBSTITUTE(AO94&amp;","&amp;AP94&amp;","&amp;AQ94&amp;","&amp;AR94&amp;","&amp;AS94&amp;","&amp;AT94&amp;",",","," "))," ",", ")))</f>
        <v/>
      </c>
      <c r="AV94" s="31" t="e">
        <f>IF(COUNTBLANK(L94:AC94)&lt;&gt;13,IF(Table3[[#This Row],[Comments]]="Please order in multiples of 20. Minimum order of 100.",IF(COUNTBLANK(Table3[[#This Row],[Date 1]:[Order]])=12,"",1),1),IF(OR(F94="yes",G94="yes",H94="yes",I94="yes",J94="yes",K94="yes",#REF!="yes"),1,""))</f>
        <v>#REF!</v>
      </c>
    </row>
    <row r="95" spans="1:48" ht="36" thickBot="1" x14ac:dyDescent="0.4">
      <c r="A95" s="23" t="s">
        <v>128</v>
      </c>
      <c r="B95" s="125">
        <v>4430</v>
      </c>
      <c r="C95" s="13" t="s">
        <v>348</v>
      </c>
      <c r="D95" s="28" t="s">
        <v>561</v>
      </c>
      <c r="E95" s="27"/>
      <c r="F95" s="26" t="s">
        <v>88</v>
      </c>
      <c r="G95" s="26" t="s">
        <v>21</v>
      </c>
      <c r="H95" s="26" t="s">
        <v>88</v>
      </c>
      <c r="I95" s="26" t="s">
        <v>88</v>
      </c>
      <c r="J95" s="26" t="s">
        <v>21</v>
      </c>
      <c r="K95" s="26" t="s">
        <v>21</v>
      </c>
      <c r="L95" s="19"/>
      <c r="M95" s="17"/>
      <c r="N95" s="17"/>
      <c r="O95" s="17"/>
      <c r="P95" s="17"/>
      <c r="Q95" s="17"/>
      <c r="R95" s="17"/>
      <c r="S95" s="18"/>
      <c r="T95" s="131" t="str">
        <f>Table3[[#This Row],[Column12]]</f>
        <v>Auto:</v>
      </c>
      <c r="U95" s="22"/>
      <c r="V95" s="46" t="str">
        <f>IF(Table3[[#This Row],[TagOrderMethod]]="Ratio:","plants per 1 tag",IF(Table3[[#This Row],[TagOrderMethod]]="tags included","",IF(Table3[[#This Row],[TagOrderMethod]]="Qty:","tags",IF(Table3[[#This Row],[TagOrderMethod]]="Auto:",IF(U95&lt;&gt;"","tags","")))))</f>
        <v/>
      </c>
      <c r="W95" s="14">
        <v>50</v>
      </c>
      <c r="X95" s="14" t="str">
        <f>IF(ISNUMBER(SEARCH("tag",Table3[[#This Row],[Notes]])), "Yes", "No")</f>
        <v>No</v>
      </c>
      <c r="Y95" s="14" t="str">
        <f>IF(Table3[[#This Row],[Column11]]="yes","tags included","Auto:")</f>
        <v>Auto:</v>
      </c>
      <c r="Z9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Row],[TagOrderMethod]]="Auto:",IF(U95&gt;0,U95,IF(COUNTBLANK(L95:S95)=8,"",(IF(Table3[[#This Row],[Column11]]&lt;&gt;"no",Table3[[#This Row],[Size]]*(SUM(Table3[[#This Row],[Date 1]:[Date 8]])),"")))),""))),(Table3[[#This Row],[Bundle]])),"")</f>
        <v/>
      </c>
      <c r="AB95" s="86" t="str">
        <f t="shared" si="2"/>
        <v/>
      </c>
      <c r="AC95" s="68"/>
      <c r="AD95" s="37"/>
      <c r="AE95" s="38"/>
      <c r="AF95" s="39"/>
      <c r="AG95" s="111" t="s">
        <v>1021</v>
      </c>
      <c r="AH95" s="111" t="s">
        <v>21</v>
      </c>
      <c r="AI95" s="111" t="s">
        <v>1022</v>
      </c>
      <c r="AJ95" s="111" t="s">
        <v>1023</v>
      </c>
      <c r="AK95" s="111" t="s">
        <v>21</v>
      </c>
      <c r="AL95" s="111" t="s">
        <v>21</v>
      </c>
      <c r="AM95" s="111" t="b">
        <f>IF(AND(Table3[[#This Row],[Column68]]=TRUE,COUNTBLANK(Table3[[#This Row],[Date 1]:[Date 8]])=8),TRUE,FALSE)</f>
        <v>0</v>
      </c>
      <c r="AN95" s="111" t="b">
        <f>COUNTIF(Table3[[#This Row],[512]:[51]],"yes")&gt;0</f>
        <v>0</v>
      </c>
      <c r="AO95" s="40" t="str">
        <f>IF(Table3[[#This Row],[512]]="yes",Table3[[#This Row],[Column1]],"")</f>
        <v/>
      </c>
      <c r="AP95" s="40" t="str">
        <f>IF(Table3[[#This Row],[250]]="yes",Table3[[#This Row],[Column1.5]],"")</f>
        <v/>
      </c>
      <c r="AQ95" s="40" t="str">
        <f>IF(Table3[[#This Row],[288]]="yes",Table3[[#This Row],[Column2]],"")</f>
        <v/>
      </c>
      <c r="AR95" s="40" t="str">
        <f>IF(Table3[[#This Row],[144]]="yes",Table3[[#This Row],[Column3]],"")</f>
        <v/>
      </c>
      <c r="AS95" s="40" t="str">
        <f>IF(Table3[[#This Row],[26]]="yes",Table3[[#This Row],[Column4]],"")</f>
        <v/>
      </c>
      <c r="AT95" s="40" t="str">
        <f>IF(Table3[[#This Row],[51]]="yes",Table3[[#This Row],[Column5]],"")</f>
        <v/>
      </c>
      <c r="AU95" s="25" t="str">
        <f>IF(COUNTBLANK(Table3[[#This Row],[Date 1]:[Date 8]])=7,IF(Table3[[#This Row],[Column9]]&lt;&gt;"",IF(SUM(L95:S95)&lt;&gt;0,Table3[[#This Row],[Column9]],""),""),(SUBSTITUTE(TRIM(SUBSTITUTE(AO95&amp;","&amp;AP95&amp;","&amp;AQ95&amp;","&amp;AR95&amp;","&amp;AS95&amp;","&amp;AT95&amp;",",","," "))," ",", ")))</f>
        <v/>
      </c>
      <c r="AV95" s="31" t="e">
        <f>IF(COUNTBLANK(L95:AC95)&lt;&gt;13,IF(Table3[[#This Row],[Comments]]="Please order in multiples of 20. Minimum order of 100.",IF(COUNTBLANK(Table3[[#This Row],[Date 1]:[Order]])=12,"",1),1),IF(OR(F95="yes",G95="yes",H95="yes",I95="yes",J95="yes",K95="yes",#REF!="yes"),1,""))</f>
        <v>#REF!</v>
      </c>
    </row>
    <row r="96" spans="1:48" ht="36" thickBot="1" x14ac:dyDescent="0.4">
      <c r="A96" s="23" t="s">
        <v>128</v>
      </c>
      <c r="B96" s="125">
        <v>4435</v>
      </c>
      <c r="C96" s="13" t="s">
        <v>348</v>
      </c>
      <c r="D96" s="28" t="s">
        <v>562</v>
      </c>
      <c r="E96" s="27"/>
      <c r="F96" s="26" t="s">
        <v>88</v>
      </c>
      <c r="G96" s="26" t="s">
        <v>21</v>
      </c>
      <c r="H96" s="26" t="s">
        <v>88</v>
      </c>
      <c r="I96" s="26" t="s">
        <v>88</v>
      </c>
      <c r="J96" s="26" t="s">
        <v>21</v>
      </c>
      <c r="K96" s="26" t="s">
        <v>21</v>
      </c>
      <c r="L96" s="19"/>
      <c r="M96" s="17"/>
      <c r="N96" s="17"/>
      <c r="O96" s="17"/>
      <c r="P96" s="17"/>
      <c r="Q96" s="17"/>
      <c r="R96" s="17"/>
      <c r="S96" s="18"/>
      <c r="T96" s="131" t="str">
        <f>Table3[[#This Row],[Column12]]</f>
        <v>Auto:</v>
      </c>
      <c r="U96" s="22"/>
      <c r="V96" s="46" t="str">
        <f>IF(Table3[[#This Row],[TagOrderMethod]]="Ratio:","plants per 1 tag",IF(Table3[[#This Row],[TagOrderMethod]]="tags included","",IF(Table3[[#This Row],[TagOrderMethod]]="Qty:","tags",IF(Table3[[#This Row],[TagOrderMethod]]="Auto:",IF(U96&lt;&gt;"","tags","")))))</f>
        <v/>
      </c>
      <c r="W96" s="14">
        <v>50</v>
      </c>
      <c r="X96" s="14" t="str">
        <f>IF(ISNUMBER(SEARCH("tag",Table3[[#This Row],[Notes]])), "Yes", "No")</f>
        <v>No</v>
      </c>
      <c r="Y96" s="14" t="str">
        <f>IF(Table3[[#This Row],[Column11]]="yes","tags included","Auto:")</f>
        <v>Auto:</v>
      </c>
      <c r="Z9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Row],[TagOrderMethod]]="Auto:",IF(U96&gt;0,U96,IF(COUNTBLANK(L96:S96)=8,"",(IF(Table3[[#This Row],[Column11]]&lt;&gt;"no",Table3[[#This Row],[Size]]*(SUM(Table3[[#This Row],[Date 1]:[Date 8]])),"")))),""))),(Table3[[#This Row],[Bundle]])),"")</f>
        <v/>
      </c>
      <c r="AB96" s="86" t="str">
        <f t="shared" si="2"/>
        <v/>
      </c>
      <c r="AC96" s="68"/>
      <c r="AD96" s="37"/>
      <c r="AE96" s="38"/>
      <c r="AF96" s="39"/>
      <c r="AG96" s="111" t="s">
        <v>299</v>
      </c>
      <c r="AH96" s="111" t="s">
        <v>21</v>
      </c>
      <c r="AI96" s="111" t="s">
        <v>256</v>
      </c>
      <c r="AJ96" s="111" t="s">
        <v>257</v>
      </c>
      <c r="AK96" s="111" t="s">
        <v>21</v>
      </c>
      <c r="AL96" s="111" t="s">
        <v>21</v>
      </c>
      <c r="AM96" s="111" t="b">
        <f>IF(AND(Table3[[#This Row],[Column68]]=TRUE,COUNTBLANK(Table3[[#This Row],[Date 1]:[Date 8]])=8),TRUE,FALSE)</f>
        <v>0</v>
      </c>
      <c r="AN96" s="111" t="b">
        <f>COUNTIF(Table3[[#This Row],[512]:[51]],"yes")&gt;0</f>
        <v>0</v>
      </c>
      <c r="AO96" s="40" t="str">
        <f>IF(Table3[[#This Row],[512]]="yes",Table3[[#This Row],[Column1]],"")</f>
        <v/>
      </c>
      <c r="AP96" s="40" t="str">
        <f>IF(Table3[[#This Row],[250]]="yes",Table3[[#This Row],[Column1.5]],"")</f>
        <v/>
      </c>
      <c r="AQ96" s="40" t="str">
        <f>IF(Table3[[#This Row],[288]]="yes",Table3[[#This Row],[Column2]],"")</f>
        <v/>
      </c>
      <c r="AR96" s="40" t="str">
        <f>IF(Table3[[#This Row],[144]]="yes",Table3[[#This Row],[Column3]],"")</f>
        <v/>
      </c>
      <c r="AS96" s="40" t="str">
        <f>IF(Table3[[#This Row],[26]]="yes",Table3[[#This Row],[Column4]],"")</f>
        <v/>
      </c>
      <c r="AT96" s="40" t="str">
        <f>IF(Table3[[#This Row],[51]]="yes",Table3[[#This Row],[Column5]],"")</f>
        <v/>
      </c>
      <c r="AU96" s="25" t="str">
        <f>IF(COUNTBLANK(Table3[[#This Row],[Date 1]:[Date 8]])=7,IF(Table3[[#This Row],[Column9]]&lt;&gt;"",IF(SUM(L96:S96)&lt;&gt;0,Table3[[#This Row],[Column9]],""),""),(SUBSTITUTE(TRIM(SUBSTITUTE(AO96&amp;","&amp;AP96&amp;","&amp;AQ96&amp;","&amp;AR96&amp;","&amp;AS96&amp;","&amp;AT96&amp;",",","," "))," ",", ")))</f>
        <v/>
      </c>
      <c r="AV96" s="31" t="e">
        <f>IF(COUNTBLANK(L96:AC96)&lt;&gt;13,IF(Table3[[#This Row],[Comments]]="Please order in multiples of 20. Minimum order of 100.",IF(COUNTBLANK(Table3[[#This Row],[Date 1]:[Order]])=12,"",1),1),IF(OR(F96="yes",G96="yes",H96="yes",I96="yes",J96="yes",K96="yes",#REF!="yes"),1,""))</f>
        <v>#REF!</v>
      </c>
    </row>
    <row r="97" spans="1:48" ht="36" thickBot="1" x14ac:dyDescent="0.4">
      <c r="A97" s="23" t="s">
        <v>128</v>
      </c>
      <c r="B97" s="125">
        <v>4440</v>
      </c>
      <c r="C97" s="13" t="s">
        <v>348</v>
      </c>
      <c r="D97" s="28" t="s">
        <v>563</v>
      </c>
      <c r="E97" s="27"/>
      <c r="F97" s="26" t="s">
        <v>88</v>
      </c>
      <c r="G97" s="26" t="s">
        <v>21</v>
      </c>
      <c r="H97" s="26" t="s">
        <v>88</v>
      </c>
      <c r="I97" s="26" t="s">
        <v>88</v>
      </c>
      <c r="J97" s="26" t="s">
        <v>21</v>
      </c>
      <c r="K97" s="26" t="s">
        <v>21</v>
      </c>
      <c r="L97" s="19"/>
      <c r="M97" s="17"/>
      <c r="N97" s="17"/>
      <c r="O97" s="17"/>
      <c r="P97" s="17"/>
      <c r="Q97" s="17"/>
      <c r="R97" s="17"/>
      <c r="S97" s="18"/>
      <c r="T97" s="131" t="str">
        <f>Table3[[#This Row],[Column12]]</f>
        <v>Auto:</v>
      </c>
      <c r="U97" s="22"/>
      <c r="V97" s="46" t="str">
        <f>IF(Table3[[#This Row],[TagOrderMethod]]="Ratio:","plants per 1 tag",IF(Table3[[#This Row],[TagOrderMethod]]="tags included","",IF(Table3[[#This Row],[TagOrderMethod]]="Qty:","tags",IF(Table3[[#This Row],[TagOrderMethod]]="Auto:",IF(U97&lt;&gt;"","tags","")))))</f>
        <v/>
      </c>
      <c r="W97" s="14">
        <v>50</v>
      </c>
      <c r="X97" s="14" t="str">
        <f>IF(ISNUMBER(SEARCH("tag",Table3[[#This Row],[Notes]])), "Yes", "No")</f>
        <v>No</v>
      </c>
      <c r="Y97" s="14" t="str">
        <f>IF(Table3[[#This Row],[Column11]]="yes","tags included","Auto:")</f>
        <v>Auto:</v>
      </c>
      <c r="Z9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Row],[TagOrderMethod]]="Auto:",IF(U97&gt;0,U97,IF(COUNTBLANK(L97:S97)=8,"",(IF(Table3[[#This Row],[Column11]]&lt;&gt;"no",Table3[[#This Row],[Size]]*(SUM(Table3[[#This Row],[Date 1]:[Date 8]])),"")))),""))),(Table3[[#This Row],[Bundle]])),"")</f>
        <v/>
      </c>
      <c r="AB97" s="86" t="str">
        <f t="shared" si="2"/>
        <v/>
      </c>
      <c r="AC97" s="68"/>
      <c r="AD97" s="37"/>
      <c r="AE97" s="38"/>
      <c r="AF97" s="39"/>
      <c r="AG97" s="111" t="s">
        <v>1024</v>
      </c>
      <c r="AH97" s="111" t="s">
        <v>21</v>
      </c>
      <c r="AI97" s="111" t="s">
        <v>1025</v>
      </c>
      <c r="AJ97" s="111" t="s">
        <v>1026</v>
      </c>
      <c r="AK97" s="111" t="s">
        <v>21</v>
      </c>
      <c r="AL97" s="111" t="s">
        <v>21</v>
      </c>
      <c r="AM97" s="111" t="b">
        <f>IF(AND(Table3[[#This Row],[Column68]]=TRUE,COUNTBLANK(Table3[[#This Row],[Date 1]:[Date 8]])=8),TRUE,FALSE)</f>
        <v>0</v>
      </c>
      <c r="AN97" s="111" t="b">
        <f>COUNTIF(Table3[[#This Row],[512]:[51]],"yes")&gt;0</f>
        <v>0</v>
      </c>
      <c r="AO97" s="40" t="str">
        <f>IF(Table3[[#This Row],[512]]="yes",Table3[[#This Row],[Column1]],"")</f>
        <v/>
      </c>
      <c r="AP97" s="40" t="str">
        <f>IF(Table3[[#This Row],[250]]="yes",Table3[[#This Row],[Column1.5]],"")</f>
        <v/>
      </c>
      <c r="AQ97" s="40" t="str">
        <f>IF(Table3[[#This Row],[288]]="yes",Table3[[#This Row],[Column2]],"")</f>
        <v/>
      </c>
      <c r="AR97" s="40" t="str">
        <f>IF(Table3[[#This Row],[144]]="yes",Table3[[#This Row],[Column3]],"")</f>
        <v/>
      </c>
      <c r="AS97" s="40" t="str">
        <f>IF(Table3[[#This Row],[26]]="yes",Table3[[#This Row],[Column4]],"")</f>
        <v/>
      </c>
      <c r="AT97" s="40" t="str">
        <f>IF(Table3[[#This Row],[51]]="yes",Table3[[#This Row],[Column5]],"")</f>
        <v/>
      </c>
      <c r="AU97" s="25" t="str">
        <f>IF(COUNTBLANK(Table3[[#This Row],[Date 1]:[Date 8]])=7,IF(Table3[[#This Row],[Column9]]&lt;&gt;"",IF(SUM(L97:S97)&lt;&gt;0,Table3[[#This Row],[Column9]],""),""),(SUBSTITUTE(TRIM(SUBSTITUTE(AO97&amp;","&amp;AP97&amp;","&amp;AQ97&amp;","&amp;AR97&amp;","&amp;AS97&amp;","&amp;AT97&amp;",",","," "))," ",", ")))</f>
        <v/>
      </c>
      <c r="AV97" s="31" t="e">
        <f>IF(COUNTBLANK(L97:AC97)&lt;&gt;13,IF(Table3[[#This Row],[Comments]]="Please order in multiples of 20. Minimum order of 100.",IF(COUNTBLANK(Table3[[#This Row],[Date 1]:[Order]])=12,"",1),1),IF(OR(F97="yes",G97="yes",H97="yes",I97="yes",J97="yes",K97="yes",#REF!="yes"),1,""))</f>
        <v>#REF!</v>
      </c>
    </row>
    <row r="98" spans="1:48" ht="36" thickBot="1" x14ac:dyDescent="0.4">
      <c r="A98" s="23" t="s">
        <v>128</v>
      </c>
      <c r="B98" s="125">
        <v>4445</v>
      </c>
      <c r="C98" s="13" t="s">
        <v>348</v>
      </c>
      <c r="D98" s="28" t="s">
        <v>564</v>
      </c>
      <c r="E98" s="27"/>
      <c r="F98" s="26" t="s">
        <v>88</v>
      </c>
      <c r="G98" s="26" t="s">
        <v>21</v>
      </c>
      <c r="H98" s="26" t="s">
        <v>88</v>
      </c>
      <c r="I98" s="26" t="s">
        <v>88</v>
      </c>
      <c r="J98" s="26" t="s">
        <v>21</v>
      </c>
      <c r="K98" s="26" t="s">
        <v>21</v>
      </c>
      <c r="L98" s="19"/>
      <c r="M98" s="17"/>
      <c r="N98" s="17"/>
      <c r="O98" s="17"/>
      <c r="P98" s="17"/>
      <c r="Q98" s="17"/>
      <c r="R98" s="17"/>
      <c r="S98" s="18"/>
      <c r="T98" s="131" t="str">
        <f>Table3[[#This Row],[Column12]]</f>
        <v>Auto:</v>
      </c>
      <c r="U98" s="22"/>
      <c r="V98" s="46" t="str">
        <f>IF(Table3[[#This Row],[TagOrderMethod]]="Ratio:","plants per 1 tag",IF(Table3[[#This Row],[TagOrderMethod]]="tags included","",IF(Table3[[#This Row],[TagOrderMethod]]="Qty:","tags",IF(Table3[[#This Row],[TagOrderMethod]]="Auto:",IF(U98&lt;&gt;"","tags","")))))</f>
        <v/>
      </c>
      <c r="W98" s="14">
        <v>50</v>
      </c>
      <c r="X98" s="14" t="str">
        <f>IF(ISNUMBER(SEARCH("tag",Table3[[#This Row],[Notes]])), "Yes", "No")</f>
        <v>No</v>
      </c>
      <c r="Y98" s="14" t="str">
        <f>IF(Table3[[#This Row],[Column11]]="yes","tags included","Auto:")</f>
        <v>Auto:</v>
      </c>
      <c r="Z9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Row],[TagOrderMethod]]="Auto:",IF(U98&gt;0,U98,IF(COUNTBLANK(L98:S98)=8,"",(IF(Table3[[#This Row],[Column11]]&lt;&gt;"no",Table3[[#This Row],[Size]]*(SUM(Table3[[#This Row],[Date 1]:[Date 8]])),"")))),""))),(Table3[[#This Row],[Bundle]])),"")</f>
        <v/>
      </c>
      <c r="AB98" s="86" t="str">
        <f t="shared" si="2"/>
        <v/>
      </c>
      <c r="AC98" s="68"/>
      <c r="AD98" s="37"/>
      <c r="AE98" s="38"/>
      <c r="AF98" s="39"/>
      <c r="AG98" s="111" t="s">
        <v>1027</v>
      </c>
      <c r="AH98" s="111" t="s">
        <v>21</v>
      </c>
      <c r="AI98" s="111" t="s">
        <v>1028</v>
      </c>
      <c r="AJ98" s="111" t="s">
        <v>1029</v>
      </c>
      <c r="AK98" s="111" t="s">
        <v>21</v>
      </c>
      <c r="AL98" s="111" t="s">
        <v>21</v>
      </c>
      <c r="AM98" s="111" t="b">
        <f>IF(AND(Table3[[#This Row],[Column68]]=TRUE,COUNTBLANK(Table3[[#This Row],[Date 1]:[Date 8]])=8),TRUE,FALSE)</f>
        <v>0</v>
      </c>
      <c r="AN98" s="111" t="b">
        <f>COUNTIF(Table3[[#This Row],[512]:[51]],"yes")&gt;0</f>
        <v>0</v>
      </c>
      <c r="AO98" s="40" t="str">
        <f>IF(Table3[[#This Row],[512]]="yes",Table3[[#This Row],[Column1]],"")</f>
        <v/>
      </c>
      <c r="AP98" s="40" t="str">
        <f>IF(Table3[[#This Row],[250]]="yes",Table3[[#This Row],[Column1.5]],"")</f>
        <v/>
      </c>
      <c r="AQ98" s="40" t="str">
        <f>IF(Table3[[#This Row],[288]]="yes",Table3[[#This Row],[Column2]],"")</f>
        <v/>
      </c>
      <c r="AR98" s="40" t="str">
        <f>IF(Table3[[#This Row],[144]]="yes",Table3[[#This Row],[Column3]],"")</f>
        <v/>
      </c>
      <c r="AS98" s="40" t="str">
        <f>IF(Table3[[#This Row],[26]]="yes",Table3[[#This Row],[Column4]],"")</f>
        <v/>
      </c>
      <c r="AT98" s="40" t="str">
        <f>IF(Table3[[#This Row],[51]]="yes",Table3[[#This Row],[Column5]],"")</f>
        <v/>
      </c>
      <c r="AU98" s="25" t="str">
        <f>IF(COUNTBLANK(Table3[[#This Row],[Date 1]:[Date 8]])=7,IF(Table3[[#This Row],[Column9]]&lt;&gt;"",IF(SUM(L98:S98)&lt;&gt;0,Table3[[#This Row],[Column9]],""),""),(SUBSTITUTE(TRIM(SUBSTITUTE(AO98&amp;","&amp;AP98&amp;","&amp;AQ98&amp;","&amp;AR98&amp;","&amp;AS98&amp;","&amp;AT98&amp;",",","," "))," ",", ")))</f>
        <v/>
      </c>
      <c r="AV98" s="31" t="e">
        <f>IF(COUNTBLANK(L98:AC98)&lt;&gt;13,IF(Table3[[#This Row],[Comments]]="Please order in multiples of 20. Minimum order of 100.",IF(COUNTBLANK(Table3[[#This Row],[Date 1]:[Order]])=12,"",1),1),IF(OR(F98="yes",G98="yes",H98="yes",I98="yes",J98="yes",K98="yes",#REF!="yes"),1,""))</f>
        <v>#REF!</v>
      </c>
    </row>
    <row r="99" spans="1:48" ht="36" thickBot="1" x14ac:dyDescent="0.4">
      <c r="A99" s="23" t="s">
        <v>128</v>
      </c>
      <c r="B99" s="125">
        <v>4450</v>
      </c>
      <c r="C99" s="13" t="s">
        <v>348</v>
      </c>
      <c r="D99" s="28" t="s">
        <v>757</v>
      </c>
      <c r="E99" s="27"/>
      <c r="F99" s="26" t="s">
        <v>88</v>
      </c>
      <c r="G99" s="26" t="s">
        <v>21</v>
      </c>
      <c r="H99" s="26" t="s">
        <v>88</v>
      </c>
      <c r="I99" s="26" t="s">
        <v>88</v>
      </c>
      <c r="J99" s="26" t="s">
        <v>21</v>
      </c>
      <c r="K99" s="26" t="s">
        <v>21</v>
      </c>
      <c r="L99" s="19"/>
      <c r="M99" s="17"/>
      <c r="N99" s="17"/>
      <c r="O99" s="17"/>
      <c r="P99" s="17"/>
      <c r="Q99" s="17"/>
      <c r="R99" s="17"/>
      <c r="S99" s="18"/>
      <c r="T99" s="131" t="str">
        <f>Table3[[#This Row],[Column12]]</f>
        <v>Auto:</v>
      </c>
      <c r="U99" s="22"/>
      <c r="V99" s="46" t="str">
        <f>IF(Table3[[#This Row],[TagOrderMethod]]="Ratio:","plants per 1 tag",IF(Table3[[#This Row],[TagOrderMethod]]="tags included","",IF(Table3[[#This Row],[TagOrderMethod]]="Qty:","tags",IF(Table3[[#This Row],[TagOrderMethod]]="Auto:",IF(U99&lt;&gt;"","tags","")))))</f>
        <v/>
      </c>
      <c r="W99" s="14">
        <v>50</v>
      </c>
      <c r="X99" s="14" t="str">
        <f>IF(ISNUMBER(SEARCH("tag",Table3[[#This Row],[Notes]])), "Yes", "No")</f>
        <v>No</v>
      </c>
      <c r="Y99" s="14" t="str">
        <f>IF(Table3[[#This Row],[Column11]]="yes","tags included","Auto:")</f>
        <v>Auto:</v>
      </c>
      <c r="Z9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9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Row],[TagOrderMethod]]="Auto:",IF(U99&gt;0,U99,IF(COUNTBLANK(L99:S99)=8,"",(IF(Table3[[#This Row],[Column11]]&lt;&gt;"no",Table3[[#This Row],[Size]]*(SUM(Table3[[#This Row],[Date 1]:[Date 8]])),"")))),""))),(Table3[[#This Row],[Bundle]])),"")</f>
        <v/>
      </c>
      <c r="AB99" s="86" t="str">
        <f t="shared" si="2"/>
        <v/>
      </c>
      <c r="AC99" s="68"/>
      <c r="AD99" s="37"/>
      <c r="AE99" s="38"/>
      <c r="AF99" s="39"/>
      <c r="AG99" s="111" t="s">
        <v>1030</v>
      </c>
      <c r="AH99" s="111" t="s">
        <v>21</v>
      </c>
      <c r="AI99" s="111" t="s">
        <v>1031</v>
      </c>
      <c r="AJ99" s="111" t="s">
        <v>1032</v>
      </c>
      <c r="AK99" s="111" t="s">
        <v>21</v>
      </c>
      <c r="AL99" s="111" t="s">
        <v>21</v>
      </c>
      <c r="AM99" s="111" t="b">
        <f>IF(AND(Table3[[#This Row],[Column68]]=TRUE,COUNTBLANK(Table3[[#This Row],[Date 1]:[Date 8]])=8),TRUE,FALSE)</f>
        <v>0</v>
      </c>
      <c r="AN99" s="111" t="b">
        <f>COUNTIF(Table3[[#This Row],[512]:[51]],"yes")&gt;0</f>
        <v>0</v>
      </c>
      <c r="AO99" s="40" t="str">
        <f>IF(Table3[[#This Row],[512]]="yes",Table3[[#This Row],[Column1]],"")</f>
        <v/>
      </c>
      <c r="AP99" s="40" t="str">
        <f>IF(Table3[[#This Row],[250]]="yes",Table3[[#This Row],[Column1.5]],"")</f>
        <v/>
      </c>
      <c r="AQ99" s="40" t="str">
        <f>IF(Table3[[#This Row],[288]]="yes",Table3[[#This Row],[Column2]],"")</f>
        <v/>
      </c>
      <c r="AR99" s="40" t="str">
        <f>IF(Table3[[#This Row],[144]]="yes",Table3[[#This Row],[Column3]],"")</f>
        <v/>
      </c>
      <c r="AS99" s="40" t="str">
        <f>IF(Table3[[#This Row],[26]]="yes",Table3[[#This Row],[Column4]],"")</f>
        <v/>
      </c>
      <c r="AT99" s="40" t="str">
        <f>IF(Table3[[#This Row],[51]]="yes",Table3[[#This Row],[Column5]],"")</f>
        <v/>
      </c>
      <c r="AU99" s="25" t="str">
        <f>IF(COUNTBLANK(Table3[[#This Row],[Date 1]:[Date 8]])=7,IF(Table3[[#This Row],[Column9]]&lt;&gt;"",IF(SUM(L99:S99)&lt;&gt;0,Table3[[#This Row],[Column9]],""),""),(SUBSTITUTE(TRIM(SUBSTITUTE(AO99&amp;","&amp;AP99&amp;","&amp;AQ99&amp;","&amp;AR99&amp;","&amp;AS99&amp;","&amp;AT99&amp;",",","," "))," ",", ")))</f>
        <v/>
      </c>
      <c r="AV99" s="31" t="e">
        <f>IF(COUNTBLANK(L99:AC99)&lt;&gt;13,IF(Table3[[#This Row],[Comments]]="Please order in multiples of 20. Minimum order of 100.",IF(COUNTBLANK(Table3[[#This Row],[Date 1]:[Order]])=12,"",1),1),IF(OR(F99="yes",G99="yes",H99="yes",I99="yes",J99="yes",K99="yes",#REF!="yes"),1,""))</f>
        <v>#REF!</v>
      </c>
    </row>
    <row r="100" spans="1:48" ht="36" thickBot="1" x14ac:dyDescent="0.4">
      <c r="A100" s="23" t="s">
        <v>128</v>
      </c>
      <c r="B100" s="125">
        <v>4455</v>
      </c>
      <c r="C100" s="13" t="s">
        <v>348</v>
      </c>
      <c r="D100" s="28" t="s">
        <v>565</v>
      </c>
      <c r="E100" s="27"/>
      <c r="F100" s="26" t="s">
        <v>88</v>
      </c>
      <c r="G100" s="26" t="s">
        <v>21</v>
      </c>
      <c r="H100" s="26" t="s">
        <v>88</v>
      </c>
      <c r="I100" s="26" t="s">
        <v>88</v>
      </c>
      <c r="J100" s="26" t="s">
        <v>21</v>
      </c>
      <c r="K100" s="26" t="s">
        <v>21</v>
      </c>
      <c r="L100" s="19"/>
      <c r="M100" s="17"/>
      <c r="N100" s="17"/>
      <c r="O100" s="17"/>
      <c r="P100" s="17"/>
      <c r="Q100" s="17"/>
      <c r="R100" s="17"/>
      <c r="S100" s="18"/>
      <c r="T100" s="131" t="str">
        <f>Table3[[#This Row],[Column12]]</f>
        <v>Auto:</v>
      </c>
      <c r="U100" s="22"/>
      <c r="V100" s="46" t="str">
        <f>IF(Table3[[#This Row],[TagOrderMethod]]="Ratio:","plants per 1 tag",IF(Table3[[#This Row],[TagOrderMethod]]="tags included","",IF(Table3[[#This Row],[TagOrderMethod]]="Qty:","tags",IF(Table3[[#This Row],[TagOrderMethod]]="Auto:",IF(U100&lt;&gt;"","tags","")))))</f>
        <v/>
      </c>
      <c r="W100" s="14">
        <v>50</v>
      </c>
      <c r="X100" s="14" t="str">
        <f>IF(ISNUMBER(SEARCH("tag",Table3[[#This Row],[Notes]])), "Yes", "No")</f>
        <v>No</v>
      </c>
      <c r="Y100" s="14" t="str">
        <f>IF(Table3[[#This Row],[Column11]]="yes","tags included","Auto:")</f>
        <v>Auto:</v>
      </c>
      <c r="Z10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Row],[TagOrderMethod]]="Auto:",IF(U100&gt;0,U100,IF(COUNTBLANK(L100:S100)=8,"",(IF(Table3[[#This Row],[Column11]]&lt;&gt;"no",Table3[[#This Row],[Size]]*(SUM(Table3[[#This Row],[Date 1]:[Date 8]])),"")))),""))),(Table3[[#This Row],[Bundle]])),"")</f>
        <v/>
      </c>
      <c r="AB100" s="86" t="str">
        <f t="shared" si="2"/>
        <v/>
      </c>
      <c r="AC100" s="68"/>
      <c r="AD100" s="37"/>
      <c r="AE100" s="38"/>
      <c r="AF100" s="39"/>
      <c r="AG100" s="111" t="s">
        <v>1033</v>
      </c>
      <c r="AH100" s="111" t="s">
        <v>21</v>
      </c>
      <c r="AI100" s="111" t="s">
        <v>1034</v>
      </c>
      <c r="AJ100" s="111" t="s">
        <v>1035</v>
      </c>
      <c r="AK100" s="111" t="s">
        <v>21</v>
      </c>
      <c r="AL100" s="111" t="s">
        <v>21</v>
      </c>
      <c r="AM100" s="111" t="b">
        <f>IF(AND(Table3[[#This Row],[Column68]]=TRUE,COUNTBLANK(Table3[[#This Row],[Date 1]:[Date 8]])=8),TRUE,FALSE)</f>
        <v>0</v>
      </c>
      <c r="AN100" s="111" t="b">
        <f>COUNTIF(Table3[[#This Row],[512]:[51]],"yes")&gt;0</f>
        <v>0</v>
      </c>
      <c r="AO100" s="40" t="str">
        <f>IF(Table3[[#This Row],[512]]="yes",Table3[[#This Row],[Column1]],"")</f>
        <v/>
      </c>
      <c r="AP100" s="40" t="str">
        <f>IF(Table3[[#This Row],[250]]="yes",Table3[[#This Row],[Column1.5]],"")</f>
        <v/>
      </c>
      <c r="AQ100" s="40" t="str">
        <f>IF(Table3[[#This Row],[288]]="yes",Table3[[#This Row],[Column2]],"")</f>
        <v/>
      </c>
      <c r="AR100" s="40" t="str">
        <f>IF(Table3[[#This Row],[144]]="yes",Table3[[#This Row],[Column3]],"")</f>
        <v/>
      </c>
      <c r="AS100" s="40" t="str">
        <f>IF(Table3[[#This Row],[26]]="yes",Table3[[#This Row],[Column4]],"")</f>
        <v/>
      </c>
      <c r="AT100" s="40" t="str">
        <f>IF(Table3[[#This Row],[51]]="yes",Table3[[#This Row],[Column5]],"")</f>
        <v/>
      </c>
      <c r="AU100" s="25" t="str">
        <f>IF(COUNTBLANK(Table3[[#This Row],[Date 1]:[Date 8]])=7,IF(Table3[[#This Row],[Column9]]&lt;&gt;"",IF(SUM(L100:S100)&lt;&gt;0,Table3[[#This Row],[Column9]],""),""),(SUBSTITUTE(TRIM(SUBSTITUTE(AO100&amp;","&amp;AP100&amp;","&amp;AQ100&amp;","&amp;AR100&amp;","&amp;AS100&amp;","&amp;AT100&amp;",",","," "))," ",", ")))</f>
        <v/>
      </c>
      <c r="AV100" s="31" t="e">
        <f>IF(COUNTBLANK(L100:AC100)&lt;&gt;13,IF(Table3[[#This Row],[Comments]]="Please order in multiples of 20. Minimum order of 100.",IF(COUNTBLANK(Table3[[#This Row],[Date 1]:[Order]])=12,"",1),1),IF(OR(F100="yes",G100="yes",H100="yes",I100="yes",J100="yes",K100="yes",#REF!="yes"),1,""))</f>
        <v>#REF!</v>
      </c>
    </row>
    <row r="101" spans="1:48" ht="36" thickBot="1" x14ac:dyDescent="0.4">
      <c r="A101" s="23" t="s">
        <v>128</v>
      </c>
      <c r="B101" s="125">
        <v>4460</v>
      </c>
      <c r="C101" s="13" t="s">
        <v>348</v>
      </c>
      <c r="D101" s="28" t="s">
        <v>566</v>
      </c>
      <c r="E101" s="27"/>
      <c r="F101" s="26" t="s">
        <v>88</v>
      </c>
      <c r="G101" s="26" t="s">
        <v>21</v>
      </c>
      <c r="H101" s="26" t="s">
        <v>88</v>
      </c>
      <c r="I101" s="26" t="s">
        <v>88</v>
      </c>
      <c r="J101" s="26" t="s">
        <v>21</v>
      </c>
      <c r="K101" s="26" t="s">
        <v>21</v>
      </c>
      <c r="L101" s="19"/>
      <c r="M101" s="17"/>
      <c r="N101" s="17"/>
      <c r="O101" s="17"/>
      <c r="P101" s="17"/>
      <c r="Q101" s="17"/>
      <c r="R101" s="17"/>
      <c r="S101" s="18"/>
      <c r="T101" s="131" t="str">
        <f>Table3[[#This Row],[Column12]]</f>
        <v>Auto:</v>
      </c>
      <c r="U101" s="22"/>
      <c r="V101" s="46" t="str">
        <f>IF(Table3[[#This Row],[TagOrderMethod]]="Ratio:","plants per 1 tag",IF(Table3[[#This Row],[TagOrderMethod]]="tags included","",IF(Table3[[#This Row],[TagOrderMethod]]="Qty:","tags",IF(Table3[[#This Row],[TagOrderMethod]]="Auto:",IF(U101&lt;&gt;"","tags","")))))</f>
        <v/>
      </c>
      <c r="W101" s="14">
        <v>50</v>
      </c>
      <c r="X101" s="14" t="str">
        <f>IF(ISNUMBER(SEARCH("tag",Table3[[#This Row],[Notes]])), "Yes", "No")</f>
        <v>No</v>
      </c>
      <c r="Y101" s="14" t="str">
        <f>IF(Table3[[#This Row],[Column11]]="yes","tags included","Auto:")</f>
        <v>Auto:</v>
      </c>
      <c r="Z10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Row],[TagOrderMethod]]="Auto:",IF(U101&gt;0,U101,IF(COUNTBLANK(L101:S101)=8,"",(IF(Table3[[#This Row],[Column11]]&lt;&gt;"no",Table3[[#This Row],[Size]]*(SUM(Table3[[#This Row],[Date 1]:[Date 8]])),"")))),""))),(Table3[[#This Row],[Bundle]])),"")</f>
        <v/>
      </c>
      <c r="AB101" s="86" t="str">
        <f t="shared" si="2"/>
        <v/>
      </c>
      <c r="AC101" s="68"/>
      <c r="AD101" s="37"/>
      <c r="AE101" s="38"/>
      <c r="AF101" s="39"/>
      <c r="AG101" s="111" t="s">
        <v>300</v>
      </c>
      <c r="AH101" s="111" t="s">
        <v>21</v>
      </c>
      <c r="AI101" s="111" t="s">
        <v>301</v>
      </c>
      <c r="AJ101" s="111" t="s">
        <v>302</v>
      </c>
      <c r="AK101" s="111" t="s">
        <v>21</v>
      </c>
      <c r="AL101" s="111" t="s">
        <v>21</v>
      </c>
      <c r="AM101" s="111" t="b">
        <f>IF(AND(Table3[[#This Row],[Column68]]=TRUE,COUNTBLANK(Table3[[#This Row],[Date 1]:[Date 8]])=8),TRUE,FALSE)</f>
        <v>0</v>
      </c>
      <c r="AN101" s="111" t="b">
        <f>COUNTIF(Table3[[#This Row],[512]:[51]],"yes")&gt;0</f>
        <v>0</v>
      </c>
      <c r="AO101" s="40" t="str">
        <f>IF(Table3[[#This Row],[512]]="yes",Table3[[#This Row],[Column1]],"")</f>
        <v/>
      </c>
      <c r="AP101" s="40" t="str">
        <f>IF(Table3[[#This Row],[250]]="yes",Table3[[#This Row],[Column1.5]],"")</f>
        <v/>
      </c>
      <c r="AQ101" s="40" t="str">
        <f>IF(Table3[[#This Row],[288]]="yes",Table3[[#This Row],[Column2]],"")</f>
        <v/>
      </c>
      <c r="AR101" s="40" t="str">
        <f>IF(Table3[[#This Row],[144]]="yes",Table3[[#This Row],[Column3]],"")</f>
        <v/>
      </c>
      <c r="AS101" s="40" t="str">
        <f>IF(Table3[[#This Row],[26]]="yes",Table3[[#This Row],[Column4]],"")</f>
        <v/>
      </c>
      <c r="AT101" s="40" t="str">
        <f>IF(Table3[[#This Row],[51]]="yes",Table3[[#This Row],[Column5]],"")</f>
        <v/>
      </c>
      <c r="AU101" s="25" t="str">
        <f>IF(COUNTBLANK(Table3[[#This Row],[Date 1]:[Date 8]])=7,IF(Table3[[#This Row],[Column9]]&lt;&gt;"",IF(SUM(L101:S101)&lt;&gt;0,Table3[[#This Row],[Column9]],""),""),(SUBSTITUTE(TRIM(SUBSTITUTE(AO101&amp;","&amp;AP101&amp;","&amp;AQ101&amp;","&amp;AR101&amp;","&amp;AS101&amp;","&amp;AT101&amp;",",","," "))," ",", ")))</f>
        <v/>
      </c>
      <c r="AV101" s="31" t="e">
        <f>IF(COUNTBLANK(L101:AC101)&lt;&gt;13,IF(Table3[[#This Row],[Comments]]="Please order in multiples of 20. Minimum order of 100.",IF(COUNTBLANK(Table3[[#This Row],[Date 1]:[Order]])=12,"",1),1),IF(OR(F101="yes",G101="yes",H101="yes",I101="yes",J101="yes",K101="yes",#REF!="yes"),1,""))</f>
        <v>#REF!</v>
      </c>
    </row>
    <row r="102" spans="1:48" ht="36" thickBot="1" x14ac:dyDescent="0.4">
      <c r="A102" s="23" t="s">
        <v>128</v>
      </c>
      <c r="B102" s="125">
        <v>4465</v>
      </c>
      <c r="C102" s="13" t="s">
        <v>348</v>
      </c>
      <c r="D102" s="28" t="s">
        <v>567</v>
      </c>
      <c r="E102" s="27"/>
      <c r="F102" s="26" t="s">
        <v>88</v>
      </c>
      <c r="G102" s="26" t="s">
        <v>21</v>
      </c>
      <c r="H102" s="26" t="s">
        <v>88</v>
      </c>
      <c r="I102" s="26" t="s">
        <v>88</v>
      </c>
      <c r="J102" s="26" t="s">
        <v>21</v>
      </c>
      <c r="K102" s="26" t="s">
        <v>21</v>
      </c>
      <c r="L102" s="19"/>
      <c r="M102" s="17"/>
      <c r="N102" s="17"/>
      <c r="O102" s="17"/>
      <c r="P102" s="17"/>
      <c r="Q102" s="17"/>
      <c r="R102" s="17"/>
      <c r="S102" s="18"/>
      <c r="T102" s="131" t="str">
        <f>Table3[[#This Row],[Column12]]</f>
        <v>Auto:</v>
      </c>
      <c r="U102" s="22"/>
      <c r="V102" s="46" t="str">
        <f>IF(Table3[[#This Row],[TagOrderMethod]]="Ratio:","plants per 1 tag",IF(Table3[[#This Row],[TagOrderMethod]]="tags included","",IF(Table3[[#This Row],[TagOrderMethod]]="Qty:","tags",IF(Table3[[#This Row],[TagOrderMethod]]="Auto:",IF(U102&lt;&gt;"","tags","")))))</f>
        <v/>
      </c>
      <c r="W102" s="14">
        <v>50</v>
      </c>
      <c r="X102" s="14" t="str">
        <f>IF(ISNUMBER(SEARCH("tag",Table3[[#This Row],[Notes]])), "Yes", "No")</f>
        <v>No</v>
      </c>
      <c r="Y102" s="14" t="str">
        <f>IF(Table3[[#This Row],[Column11]]="yes","tags included","Auto:")</f>
        <v>Auto:</v>
      </c>
      <c r="Z10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Row],[TagOrderMethod]]="Auto:",IF(U102&gt;0,U102,IF(COUNTBLANK(L102:S102)=8,"",(IF(Table3[[#This Row],[Column11]]&lt;&gt;"no",Table3[[#This Row],[Size]]*(SUM(Table3[[#This Row],[Date 1]:[Date 8]])),"")))),""))),(Table3[[#This Row],[Bundle]])),"")</f>
        <v/>
      </c>
      <c r="AB102" s="86" t="str">
        <f t="shared" si="2"/>
        <v/>
      </c>
      <c r="AC102" s="68"/>
      <c r="AD102" s="37"/>
      <c r="AE102" s="38"/>
      <c r="AF102" s="39"/>
      <c r="AG102" s="111" t="s">
        <v>1036</v>
      </c>
      <c r="AH102" s="111" t="s">
        <v>21</v>
      </c>
      <c r="AI102" s="111" t="s">
        <v>1037</v>
      </c>
      <c r="AJ102" s="111" t="s">
        <v>1038</v>
      </c>
      <c r="AK102" s="111" t="s">
        <v>21</v>
      </c>
      <c r="AL102" s="111" t="s">
        <v>21</v>
      </c>
      <c r="AM102" s="111" t="b">
        <f>IF(AND(Table3[[#This Row],[Column68]]=TRUE,COUNTBLANK(Table3[[#This Row],[Date 1]:[Date 8]])=8),TRUE,FALSE)</f>
        <v>0</v>
      </c>
      <c r="AN102" s="111" t="b">
        <f>COUNTIF(Table3[[#This Row],[512]:[51]],"yes")&gt;0</f>
        <v>0</v>
      </c>
      <c r="AO102" s="40" t="str">
        <f>IF(Table3[[#This Row],[512]]="yes",Table3[[#This Row],[Column1]],"")</f>
        <v/>
      </c>
      <c r="AP102" s="40" t="str">
        <f>IF(Table3[[#This Row],[250]]="yes",Table3[[#This Row],[Column1.5]],"")</f>
        <v/>
      </c>
      <c r="AQ102" s="40" t="str">
        <f>IF(Table3[[#This Row],[288]]="yes",Table3[[#This Row],[Column2]],"")</f>
        <v/>
      </c>
      <c r="AR102" s="40" t="str">
        <f>IF(Table3[[#This Row],[144]]="yes",Table3[[#This Row],[Column3]],"")</f>
        <v/>
      </c>
      <c r="AS102" s="40" t="str">
        <f>IF(Table3[[#This Row],[26]]="yes",Table3[[#This Row],[Column4]],"")</f>
        <v/>
      </c>
      <c r="AT102" s="40" t="str">
        <f>IF(Table3[[#This Row],[51]]="yes",Table3[[#This Row],[Column5]],"")</f>
        <v/>
      </c>
      <c r="AU102" s="25" t="str">
        <f>IF(COUNTBLANK(Table3[[#This Row],[Date 1]:[Date 8]])=7,IF(Table3[[#This Row],[Column9]]&lt;&gt;"",IF(SUM(L102:S102)&lt;&gt;0,Table3[[#This Row],[Column9]],""),""),(SUBSTITUTE(TRIM(SUBSTITUTE(AO102&amp;","&amp;AP102&amp;","&amp;AQ102&amp;","&amp;AR102&amp;","&amp;AS102&amp;","&amp;AT102&amp;",",","," "))," ",", ")))</f>
        <v/>
      </c>
      <c r="AV102" s="31" t="e">
        <f>IF(COUNTBLANK(L102:AC102)&lt;&gt;13,IF(Table3[[#This Row],[Comments]]="Please order in multiples of 20. Minimum order of 100.",IF(COUNTBLANK(Table3[[#This Row],[Date 1]:[Order]])=12,"",1),1),IF(OR(F102="yes",G102="yes",H102="yes",I102="yes",J102="yes",K102="yes",#REF!="yes"),1,""))</f>
        <v>#REF!</v>
      </c>
    </row>
    <row r="103" spans="1:48" ht="36" thickBot="1" x14ac:dyDescent="0.4">
      <c r="A103" s="23" t="s">
        <v>128</v>
      </c>
      <c r="B103" s="125">
        <v>4470</v>
      </c>
      <c r="C103" s="13" t="s">
        <v>348</v>
      </c>
      <c r="D103" s="28" t="s">
        <v>758</v>
      </c>
      <c r="E103" s="27"/>
      <c r="F103" s="26" t="s">
        <v>88</v>
      </c>
      <c r="G103" s="26" t="s">
        <v>21</v>
      </c>
      <c r="H103" s="26" t="s">
        <v>88</v>
      </c>
      <c r="I103" s="26" t="s">
        <v>88</v>
      </c>
      <c r="J103" s="26" t="s">
        <v>21</v>
      </c>
      <c r="K103" s="26" t="s">
        <v>21</v>
      </c>
      <c r="L103" s="19"/>
      <c r="M103" s="17"/>
      <c r="N103" s="17"/>
      <c r="O103" s="17"/>
      <c r="P103" s="17"/>
      <c r="Q103" s="17"/>
      <c r="R103" s="17"/>
      <c r="S103" s="18"/>
      <c r="T103" s="131" t="str">
        <f>Table3[[#This Row],[Column12]]</f>
        <v>Auto:</v>
      </c>
      <c r="U103" s="22"/>
      <c r="V103" s="46" t="str">
        <f>IF(Table3[[#This Row],[TagOrderMethod]]="Ratio:","plants per 1 tag",IF(Table3[[#This Row],[TagOrderMethod]]="tags included","",IF(Table3[[#This Row],[TagOrderMethod]]="Qty:","tags",IF(Table3[[#This Row],[TagOrderMethod]]="Auto:",IF(U103&lt;&gt;"","tags","")))))</f>
        <v/>
      </c>
      <c r="W103" s="14">
        <v>50</v>
      </c>
      <c r="X103" s="14" t="str">
        <f>IF(ISNUMBER(SEARCH("tag",Table3[[#This Row],[Notes]])), "Yes", "No")</f>
        <v>No</v>
      </c>
      <c r="Y103" s="14" t="str">
        <f>IF(Table3[[#This Row],[Column11]]="yes","tags included","Auto:")</f>
        <v>Auto:</v>
      </c>
      <c r="Z10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Row],[TagOrderMethod]]="Auto:",IF(U103&gt;0,U103,IF(COUNTBLANK(L103:S103)=8,"",(IF(Table3[[#This Row],[Column11]]&lt;&gt;"no",Table3[[#This Row],[Size]]*(SUM(Table3[[#This Row],[Date 1]:[Date 8]])),"")))),""))),(Table3[[#This Row],[Bundle]])),"")</f>
        <v/>
      </c>
      <c r="AB103" s="86" t="str">
        <f t="shared" si="2"/>
        <v/>
      </c>
      <c r="AC103" s="68"/>
      <c r="AD103" s="37"/>
      <c r="AE103" s="38"/>
      <c r="AF103" s="39"/>
      <c r="AG103" s="111" t="s">
        <v>1039</v>
      </c>
      <c r="AH103" s="111" t="s">
        <v>21</v>
      </c>
      <c r="AI103" s="111" t="s">
        <v>1040</v>
      </c>
      <c r="AJ103" s="111" t="s">
        <v>1041</v>
      </c>
      <c r="AK103" s="111" t="s">
        <v>21</v>
      </c>
      <c r="AL103" s="111" t="s">
        <v>21</v>
      </c>
      <c r="AM103" s="111" t="b">
        <f>IF(AND(Table3[[#This Row],[Column68]]=TRUE,COUNTBLANK(Table3[[#This Row],[Date 1]:[Date 8]])=8),TRUE,FALSE)</f>
        <v>0</v>
      </c>
      <c r="AN103" s="111" t="b">
        <f>COUNTIF(Table3[[#This Row],[512]:[51]],"yes")&gt;0</f>
        <v>0</v>
      </c>
      <c r="AO103" s="40" t="str">
        <f>IF(Table3[[#This Row],[512]]="yes",Table3[[#This Row],[Column1]],"")</f>
        <v/>
      </c>
      <c r="AP103" s="40" t="str">
        <f>IF(Table3[[#This Row],[250]]="yes",Table3[[#This Row],[Column1.5]],"")</f>
        <v/>
      </c>
      <c r="AQ103" s="40" t="str">
        <f>IF(Table3[[#This Row],[288]]="yes",Table3[[#This Row],[Column2]],"")</f>
        <v/>
      </c>
      <c r="AR103" s="40" t="str">
        <f>IF(Table3[[#This Row],[144]]="yes",Table3[[#This Row],[Column3]],"")</f>
        <v/>
      </c>
      <c r="AS103" s="40" t="str">
        <f>IF(Table3[[#This Row],[26]]="yes",Table3[[#This Row],[Column4]],"")</f>
        <v/>
      </c>
      <c r="AT103" s="40" t="str">
        <f>IF(Table3[[#This Row],[51]]="yes",Table3[[#This Row],[Column5]],"")</f>
        <v/>
      </c>
      <c r="AU103" s="25" t="str">
        <f>IF(COUNTBLANK(Table3[[#This Row],[Date 1]:[Date 8]])=7,IF(Table3[[#This Row],[Column9]]&lt;&gt;"",IF(SUM(L103:S103)&lt;&gt;0,Table3[[#This Row],[Column9]],""),""),(SUBSTITUTE(TRIM(SUBSTITUTE(AO103&amp;","&amp;AP103&amp;","&amp;AQ103&amp;","&amp;AR103&amp;","&amp;AS103&amp;","&amp;AT103&amp;",",","," "))," ",", ")))</f>
        <v/>
      </c>
      <c r="AV103" s="31" t="e">
        <f>IF(COUNTBLANK(L103:AC103)&lt;&gt;13,IF(Table3[[#This Row],[Comments]]="Please order in multiples of 20. Minimum order of 100.",IF(COUNTBLANK(Table3[[#This Row],[Date 1]:[Order]])=12,"",1),1),IF(OR(F103="yes",G103="yes",H103="yes",I103="yes",J103="yes",K103="yes",#REF!="yes"),1,""))</f>
        <v>#REF!</v>
      </c>
    </row>
    <row r="104" spans="1:48" ht="36" thickBot="1" x14ac:dyDescent="0.4">
      <c r="A104" s="23" t="s">
        <v>128</v>
      </c>
      <c r="B104" s="125">
        <v>4475</v>
      </c>
      <c r="C104" s="13" t="s">
        <v>348</v>
      </c>
      <c r="D104" s="28" t="s">
        <v>568</v>
      </c>
      <c r="E104" s="27"/>
      <c r="F104" s="26" t="s">
        <v>88</v>
      </c>
      <c r="G104" s="26" t="s">
        <v>21</v>
      </c>
      <c r="H104" s="26" t="s">
        <v>88</v>
      </c>
      <c r="I104" s="26" t="s">
        <v>88</v>
      </c>
      <c r="J104" s="26" t="s">
        <v>21</v>
      </c>
      <c r="K104" s="26" t="s">
        <v>21</v>
      </c>
      <c r="L104" s="19"/>
      <c r="M104" s="17"/>
      <c r="N104" s="17"/>
      <c r="O104" s="17"/>
      <c r="P104" s="17"/>
      <c r="Q104" s="17"/>
      <c r="R104" s="17"/>
      <c r="S104" s="18"/>
      <c r="T104" s="131" t="str">
        <f>Table3[[#This Row],[Column12]]</f>
        <v>Auto:</v>
      </c>
      <c r="U104" s="22"/>
      <c r="V104" s="46" t="str">
        <f>IF(Table3[[#This Row],[TagOrderMethod]]="Ratio:","plants per 1 tag",IF(Table3[[#This Row],[TagOrderMethod]]="tags included","",IF(Table3[[#This Row],[TagOrderMethod]]="Qty:","tags",IF(Table3[[#This Row],[TagOrderMethod]]="Auto:",IF(U104&lt;&gt;"","tags","")))))</f>
        <v/>
      </c>
      <c r="W104" s="14">
        <v>50</v>
      </c>
      <c r="X104" s="14" t="str">
        <f>IF(ISNUMBER(SEARCH("tag",Table3[[#This Row],[Notes]])), "Yes", "No")</f>
        <v>No</v>
      </c>
      <c r="Y104" s="14" t="str">
        <f>IF(Table3[[#This Row],[Column11]]="yes","tags included","Auto:")</f>
        <v>Auto:</v>
      </c>
      <c r="Z10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Row],[TagOrderMethod]]="Auto:",IF(U104&gt;0,U104,IF(COUNTBLANK(L104:S104)=8,"",(IF(Table3[[#This Row],[Column11]]&lt;&gt;"no",Table3[[#This Row],[Size]]*(SUM(Table3[[#This Row],[Date 1]:[Date 8]])),"")))),""))),(Table3[[#This Row],[Bundle]])),"")</f>
        <v/>
      </c>
      <c r="AB104" s="86" t="str">
        <f t="shared" si="2"/>
        <v/>
      </c>
      <c r="AC104" s="68"/>
      <c r="AD104" s="37"/>
      <c r="AE104" s="38"/>
      <c r="AF104" s="39"/>
      <c r="AG104" s="111" t="s">
        <v>1042</v>
      </c>
      <c r="AH104" s="111" t="s">
        <v>21</v>
      </c>
      <c r="AI104" s="111" t="s">
        <v>1043</v>
      </c>
      <c r="AJ104" s="111" t="s">
        <v>1044</v>
      </c>
      <c r="AK104" s="111" t="s">
        <v>21</v>
      </c>
      <c r="AL104" s="111" t="s">
        <v>21</v>
      </c>
      <c r="AM104" s="111" t="b">
        <f>IF(AND(Table3[[#This Row],[Column68]]=TRUE,COUNTBLANK(Table3[[#This Row],[Date 1]:[Date 8]])=8),TRUE,FALSE)</f>
        <v>0</v>
      </c>
      <c r="AN104" s="111" t="b">
        <f>COUNTIF(Table3[[#This Row],[512]:[51]],"yes")&gt;0</f>
        <v>0</v>
      </c>
      <c r="AO104" s="40" t="str">
        <f>IF(Table3[[#This Row],[512]]="yes",Table3[[#This Row],[Column1]],"")</f>
        <v/>
      </c>
      <c r="AP104" s="40" t="str">
        <f>IF(Table3[[#This Row],[250]]="yes",Table3[[#This Row],[Column1.5]],"")</f>
        <v/>
      </c>
      <c r="AQ104" s="40" t="str">
        <f>IF(Table3[[#This Row],[288]]="yes",Table3[[#This Row],[Column2]],"")</f>
        <v/>
      </c>
      <c r="AR104" s="40" t="str">
        <f>IF(Table3[[#This Row],[144]]="yes",Table3[[#This Row],[Column3]],"")</f>
        <v/>
      </c>
      <c r="AS104" s="40" t="str">
        <f>IF(Table3[[#This Row],[26]]="yes",Table3[[#This Row],[Column4]],"")</f>
        <v/>
      </c>
      <c r="AT104" s="40" t="str">
        <f>IF(Table3[[#This Row],[51]]="yes",Table3[[#This Row],[Column5]],"")</f>
        <v/>
      </c>
      <c r="AU104" s="25" t="str">
        <f>IF(COUNTBLANK(Table3[[#This Row],[Date 1]:[Date 8]])=7,IF(Table3[[#This Row],[Column9]]&lt;&gt;"",IF(SUM(L104:S104)&lt;&gt;0,Table3[[#This Row],[Column9]],""),""),(SUBSTITUTE(TRIM(SUBSTITUTE(AO104&amp;","&amp;AP104&amp;","&amp;AQ104&amp;","&amp;AR104&amp;","&amp;AS104&amp;","&amp;AT104&amp;",",","," "))," ",", ")))</f>
        <v/>
      </c>
      <c r="AV104" s="31" t="e">
        <f>IF(COUNTBLANK(L104:AC104)&lt;&gt;13,IF(Table3[[#This Row],[Comments]]="Please order in multiples of 20. Minimum order of 100.",IF(COUNTBLANK(Table3[[#This Row],[Date 1]:[Order]])=12,"",1),1),IF(OR(F104="yes",G104="yes",H104="yes",I104="yes",J104="yes",K104="yes",#REF!="yes"),1,""))</f>
        <v>#REF!</v>
      </c>
    </row>
    <row r="105" spans="1:48" ht="36" thickBot="1" x14ac:dyDescent="0.4">
      <c r="A105" s="23" t="s">
        <v>128</v>
      </c>
      <c r="B105" s="125">
        <v>4480</v>
      </c>
      <c r="C105" s="13" t="s">
        <v>348</v>
      </c>
      <c r="D105" s="28" t="s">
        <v>569</v>
      </c>
      <c r="E105" s="27"/>
      <c r="F105" s="26" t="s">
        <v>88</v>
      </c>
      <c r="G105" s="26" t="s">
        <v>21</v>
      </c>
      <c r="H105" s="26" t="s">
        <v>88</v>
      </c>
      <c r="I105" s="26" t="s">
        <v>88</v>
      </c>
      <c r="J105" s="26" t="s">
        <v>21</v>
      </c>
      <c r="K105" s="26" t="s">
        <v>21</v>
      </c>
      <c r="L105" s="19"/>
      <c r="M105" s="17"/>
      <c r="N105" s="17"/>
      <c r="O105" s="17"/>
      <c r="P105" s="17"/>
      <c r="Q105" s="17"/>
      <c r="R105" s="17"/>
      <c r="S105" s="18"/>
      <c r="T105" s="131" t="str">
        <f>Table3[[#This Row],[Column12]]</f>
        <v>Auto:</v>
      </c>
      <c r="U105" s="22"/>
      <c r="V105" s="46" t="str">
        <f>IF(Table3[[#This Row],[TagOrderMethod]]="Ratio:","plants per 1 tag",IF(Table3[[#This Row],[TagOrderMethod]]="tags included","",IF(Table3[[#This Row],[TagOrderMethod]]="Qty:","tags",IF(Table3[[#This Row],[TagOrderMethod]]="Auto:",IF(U105&lt;&gt;"","tags","")))))</f>
        <v/>
      </c>
      <c r="W105" s="14">
        <v>50</v>
      </c>
      <c r="X105" s="14" t="str">
        <f>IF(ISNUMBER(SEARCH("tag",Table3[[#This Row],[Notes]])), "Yes", "No")</f>
        <v>No</v>
      </c>
      <c r="Y105" s="14" t="str">
        <f>IF(Table3[[#This Row],[Column11]]="yes","tags included","Auto:")</f>
        <v>Auto:</v>
      </c>
      <c r="Z10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Row],[TagOrderMethod]]="Auto:",IF(U105&gt;0,U105,IF(COUNTBLANK(L105:S105)=8,"",(IF(Table3[[#This Row],[Column11]]&lt;&gt;"no",Table3[[#This Row],[Size]]*(SUM(Table3[[#This Row],[Date 1]:[Date 8]])),"")))),""))),(Table3[[#This Row],[Bundle]])),"")</f>
        <v/>
      </c>
      <c r="AB105" s="86" t="str">
        <f t="shared" si="2"/>
        <v/>
      </c>
      <c r="AC105" s="68"/>
      <c r="AD105" s="37"/>
      <c r="AE105" s="38"/>
      <c r="AF105" s="39"/>
      <c r="AG105" s="111" t="s">
        <v>628</v>
      </c>
      <c r="AH105" s="111" t="s">
        <v>21</v>
      </c>
      <c r="AI105" s="111" t="s">
        <v>629</v>
      </c>
      <c r="AJ105" s="111" t="s">
        <v>630</v>
      </c>
      <c r="AK105" s="111" t="s">
        <v>21</v>
      </c>
      <c r="AL105" s="111" t="s">
        <v>21</v>
      </c>
      <c r="AM105" s="111" t="b">
        <f>IF(AND(Table3[[#This Row],[Column68]]=TRUE,COUNTBLANK(Table3[[#This Row],[Date 1]:[Date 8]])=8),TRUE,FALSE)</f>
        <v>0</v>
      </c>
      <c r="AN105" s="111" t="b">
        <f>COUNTIF(Table3[[#This Row],[512]:[51]],"yes")&gt;0</f>
        <v>0</v>
      </c>
      <c r="AO105" s="40" t="str">
        <f>IF(Table3[[#This Row],[512]]="yes",Table3[[#This Row],[Column1]],"")</f>
        <v/>
      </c>
      <c r="AP105" s="40" t="str">
        <f>IF(Table3[[#This Row],[250]]="yes",Table3[[#This Row],[Column1.5]],"")</f>
        <v/>
      </c>
      <c r="AQ105" s="40" t="str">
        <f>IF(Table3[[#This Row],[288]]="yes",Table3[[#This Row],[Column2]],"")</f>
        <v/>
      </c>
      <c r="AR105" s="40" t="str">
        <f>IF(Table3[[#This Row],[144]]="yes",Table3[[#This Row],[Column3]],"")</f>
        <v/>
      </c>
      <c r="AS105" s="40" t="str">
        <f>IF(Table3[[#This Row],[26]]="yes",Table3[[#This Row],[Column4]],"")</f>
        <v/>
      </c>
      <c r="AT105" s="40" t="str">
        <f>IF(Table3[[#This Row],[51]]="yes",Table3[[#This Row],[Column5]],"")</f>
        <v/>
      </c>
      <c r="AU105" s="25" t="str">
        <f>IF(COUNTBLANK(Table3[[#This Row],[Date 1]:[Date 8]])=7,IF(Table3[[#This Row],[Column9]]&lt;&gt;"",IF(SUM(L105:S105)&lt;&gt;0,Table3[[#This Row],[Column9]],""),""),(SUBSTITUTE(TRIM(SUBSTITUTE(AO105&amp;","&amp;AP105&amp;","&amp;AQ105&amp;","&amp;AR105&amp;","&amp;AS105&amp;","&amp;AT105&amp;",",","," "))," ",", ")))</f>
        <v/>
      </c>
      <c r="AV105" s="31" t="e">
        <f>IF(COUNTBLANK(L105:AC105)&lt;&gt;13,IF(Table3[[#This Row],[Comments]]="Please order in multiples of 20. Minimum order of 100.",IF(COUNTBLANK(Table3[[#This Row],[Date 1]:[Order]])=12,"",1),1),IF(OR(F105="yes",G105="yes",H105="yes",I105="yes",J105="yes",K105="yes",#REF!="yes"),1,""))</f>
        <v>#REF!</v>
      </c>
    </row>
    <row r="106" spans="1:48" ht="36" thickBot="1" x14ac:dyDescent="0.4">
      <c r="A106" s="23" t="s">
        <v>128</v>
      </c>
      <c r="B106" s="125">
        <v>4482</v>
      </c>
      <c r="C106" s="13" t="s">
        <v>348</v>
      </c>
      <c r="D106" s="28" t="s">
        <v>759</v>
      </c>
      <c r="E106" s="27"/>
      <c r="F106" s="26" t="s">
        <v>88</v>
      </c>
      <c r="G106" s="26" t="s">
        <v>21</v>
      </c>
      <c r="H106" s="26" t="s">
        <v>88</v>
      </c>
      <c r="I106" s="26" t="s">
        <v>88</v>
      </c>
      <c r="J106" s="26" t="s">
        <v>21</v>
      </c>
      <c r="K106" s="26" t="s">
        <v>21</v>
      </c>
      <c r="L106" s="19"/>
      <c r="M106" s="17"/>
      <c r="N106" s="17"/>
      <c r="O106" s="17"/>
      <c r="P106" s="17"/>
      <c r="Q106" s="17"/>
      <c r="R106" s="17"/>
      <c r="S106" s="18"/>
      <c r="T106" s="131" t="str">
        <f>Table3[[#This Row],[Column12]]</f>
        <v>Auto:</v>
      </c>
      <c r="U106" s="22"/>
      <c r="V106" s="46" t="str">
        <f>IF(Table3[[#This Row],[TagOrderMethod]]="Ratio:","plants per 1 tag",IF(Table3[[#This Row],[TagOrderMethod]]="tags included","",IF(Table3[[#This Row],[TagOrderMethod]]="Qty:","tags",IF(Table3[[#This Row],[TagOrderMethod]]="Auto:",IF(U106&lt;&gt;"","tags","")))))</f>
        <v/>
      </c>
      <c r="W106" s="14">
        <v>50</v>
      </c>
      <c r="X106" s="14" t="str">
        <f>IF(ISNUMBER(SEARCH("tag",Table3[[#This Row],[Notes]])), "Yes", "No")</f>
        <v>No</v>
      </c>
      <c r="Y106" s="14" t="str">
        <f>IF(Table3[[#This Row],[Column11]]="yes","tags included","Auto:")</f>
        <v>Auto:</v>
      </c>
      <c r="Z10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Row],[TagOrderMethod]]="Auto:",IF(U106&gt;0,U106,IF(COUNTBLANK(L106:S106)=8,"",(IF(Table3[[#This Row],[Column11]]&lt;&gt;"no",Table3[[#This Row],[Size]]*(SUM(Table3[[#This Row],[Date 1]:[Date 8]])),"")))),""))),(Table3[[#This Row],[Bundle]])),"")</f>
        <v/>
      </c>
      <c r="AB106" s="86" t="str">
        <f t="shared" si="2"/>
        <v/>
      </c>
      <c r="AC106" s="68"/>
      <c r="AD106" s="37"/>
      <c r="AE106" s="38"/>
      <c r="AF106" s="39"/>
      <c r="AG106" s="111" t="s">
        <v>1045</v>
      </c>
      <c r="AH106" s="111" t="s">
        <v>21</v>
      </c>
      <c r="AI106" s="111" t="s">
        <v>1046</v>
      </c>
      <c r="AJ106" s="111" t="s">
        <v>1047</v>
      </c>
      <c r="AK106" s="111" t="s">
        <v>21</v>
      </c>
      <c r="AL106" s="111" t="s">
        <v>21</v>
      </c>
      <c r="AM106" s="111" t="b">
        <f>IF(AND(Table3[[#This Row],[Column68]]=TRUE,COUNTBLANK(Table3[[#This Row],[Date 1]:[Date 8]])=8),TRUE,FALSE)</f>
        <v>0</v>
      </c>
      <c r="AN106" s="111" t="b">
        <f>COUNTIF(Table3[[#This Row],[512]:[51]],"yes")&gt;0</f>
        <v>0</v>
      </c>
      <c r="AO106" s="40" t="str">
        <f>IF(Table3[[#This Row],[512]]="yes",Table3[[#This Row],[Column1]],"")</f>
        <v/>
      </c>
      <c r="AP106" s="40" t="str">
        <f>IF(Table3[[#This Row],[250]]="yes",Table3[[#This Row],[Column1.5]],"")</f>
        <v/>
      </c>
      <c r="AQ106" s="40" t="str">
        <f>IF(Table3[[#This Row],[288]]="yes",Table3[[#This Row],[Column2]],"")</f>
        <v/>
      </c>
      <c r="AR106" s="40" t="str">
        <f>IF(Table3[[#This Row],[144]]="yes",Table3[[#This Row],[Column3]],"")</f>
        <v/>
      </c>
      <c r="AS106" s="40" t="str">
        <f>IF(Table3[[#This Row],[26]]="yes",Table3[[#This Row],[Column4]],"")</f>
        <v/>
      </c>
      <c r="AT106" s="40" t="str">
        <f>IF(Table3[[#This Row],[51]]="yes",Table3[[#This Row],[Column5]],"")</f>
        <v/>
      </c>
      <c r="AU106" s="25" t="str">
        <f>IF(COUNTBLANK(Table3[[#This Row],[Date 1]:[Date 8]])=7,IF(Table3[[#This Row],[Column9]]&lt;&gt;"",IF(SUM(L106:S106)&lt;&gt;0,Table3[[#This Row],[Column9]],""),""),(SUBSTITUTE(TRIM(SUBSTITUTE(AO106&amp;","&amp;AP106&amp;","&amp;AQ106&amp;","&amp;AR106&amp;","&amp;AS106&amp;","&amp;AT106&amp;",",","," "))," ",", ")))</f>
        <v/>
      </c>
      <c r="AV106" s="31" t="e">
        <f>IF(COUNTBLANK(L106:AC106)&lt;&gt;13,IF(Table3[[#This Row],[Comments]]="Please order in multiples of 20. Minimum order of 100.",IF(COUNTBLANK(Table3[[#This Row],[Date 1]:[Order]])=12,"",1),1),IF(OR(F106="yes",G106="yes",H106="yes",I106="yes",J106="yes",K106="yes",#REF!="yes"),1,""))</f>
        <v>#REF!</v>
      </c>
    </row>
    <row r="107" spans="1:48" ht="36" thickBot="1" x14ac:dyDescent="0.4">
      <c r="A107" s="23" t="s">
        <v>128</v>
      </c>
      <c r="B107" s="125">
        <v>4485</v>
      </c>
      <c r="C107" s="13" t="s">
        <v>348</v>
      </c>
      <c r="D107" s="28" t="s">
        <v>570</v>
      </c>
      <c r="E107" s="27"/>
      <c r="F107" s="26" t="s">
        <v>88</v>
      </c>
      <c r="G107" s="26" t="s">
        <v>21</v>
      </c>
      <c r="H107" s="26" t="s">
        <v>88</v>
      </c>
      <c r="I107" s="26" t="s">
        <v>88</v>
      </c>
      <c r="J107" s="26" t="s">
        <v>21</v>
      </c>
      <c r="K107" s="26" t="s">
        <v>21</v>
      </c>
      <c r="L107" s="19"/>
      <c r="M107" s="17"/>
      <c r="N107" s="17"/>
      <c r="O107" s="17"/>
      <c r="P107" s="17"/>
      <c r="Q107" s="17"/>
      <c r="R107" s="17"/>
      <c r="S107" s="18"/>
      <c r="T107" s="131" t="str">
        <f>Table3[[#This Row],[Column12]]</f>
        <v>Auto:</v>
      </c>
      <c r="U107" s="22"/>
      <c r="V107" s="46" t="str">
        <f>IF(Table3[[#This Row],[TagOrderMethod]]="Ratio:","plants per 1 tag",IF(Table3[[#This Row],[TagOrderMethod]]="tags included","",IF(Table3[[#This Row],[TagOrderMethod]]="Qty:","tags",IF(Table3[[#This Row],[TagOrderMethod]]="Auto:",IF(U107&lt;&gt;"","tags","")))))</f>
        <v/>
      </c>
      <c r="W107" s="14">
        <v>50</v>
      </c>
      <c r="X107" s="14" t="str">
        <f>IF(ISNUMBER(SEARCH("tag",Table3[[#This Row],[Notes]])), "Yes", "No")</f>
        <v>No</v>
      </c>
      <c r="Y107" s="14" t="str">
        <f>IF(Table3[[#This Row],[Column11]]="yes","tags included","Auto:")</f>
        <v>Auto:</v>
      </c>
      <c r="Z10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Row],[TagOrderMethod]]="Auto:",IF(U107&gt;0,U107,IF(COUNTBLANK(L107:S107)=8,"",(IF(Table3[[#This Row],[Column11]]&lt;&gt;"no",Table3[[#This Row],[Size]]*(SUM(Table3[[#This Row],[Date 1]:[Date 8]])),"")))),""))),(Table3[[#This Row],[Bundle]])),"")</f>
        <v/>
      </c>
      <c r="AB107" s="86" t="str">
        <f t="shared" si="2"/>
        <v/>
      </c>
      <c r="AC107" s="68"/>
      <c r="AD107" s="37"/>
      <c r="AE107" s="38"/>
      <c r="AF107" s="39"/>
      <c r="AG107" s="111" t="s">
        <v>631</v>
      </c>
      <c r="AH107" s="111" t="s">
        <v>21</v>
      </c>
      <c r="AI107" s="111" t="s">
        <v>632</v>
      </c>
      <c r="AJ107" s="111" t="s">
        <v>633</v>
      </c>
      <c r="AK107" s="111" t="s">
        <v>21</v>
      </c>
      <c r="AL107" s="111" t="s">
        <v>21</v>
      </c>
      <c r="AM107" s="111" t="b">
        <f>IF(AND(Table3[[#This Row],[Column68]]=TRUE,COUNTBLANK(Table3[[#This Row],[Date 1]:[Date 8]])=8),TRUE,FALSE)</f>
        <v>0</v>
      </c>
      <c r="AN107" s="111" t="b">
        <f>COUNTIF(Table3[[#This Row],[512]:[51]],"yes")&gt;0</f>
        <v>0</v>
      </c>
      <c r="AO107" s="40" t="str">
        <f>IF(Table3[[#This Row],[512]]="yes",Table3[[#This Row],[Column1]],"")</f>
        <v/>
      </c>
      <c r="AP107" s="40" t="str">
        <f>IF(Table3[[#This Row],[250]]="yes",Table3[[#This Row],[Column1.5]],"")</f>
        <v/>
      </c>
      <c r="AQ107" s="40" t="str">
        <f>IF(Table3[[#This Row],[288]]="yes",Table3[[#This Row],[Column2]],"")</f>
        <v/>
      </c>
      <c r="AR107" s="40" t="str">
        <f>IF(Table3[[#This Row],[144]]="yes",Table3[[#This Row],[Column3]],"")</f>
        <v/>
      </c>
      <c r="AS107" s="40" t="str">
        <f>IF(Table3[[#This Row],[26]]="yes",Table3[[#This Row],[Column4]],"")</f>
        <v/>
      </c>
      <c r="AT107" s="40" t="str">
        <f>IF(Table3[[#This Row],[51]]="yes",Table3[[#This Row],[Column5]],"")</f>
        <v/>
      </c>
      <c r="AU107" s="25" t="str">
        <f>IF(COUNTBLANK(Table3[[#This Row],[Date 1]:[Date 8]])=7,IF(Table3[[#This Row],[Column9]]&lt;&gt;"",IF(SUM(L107:S107)&lt;&gt;0,Table3[[#This Row],[Column9]],""),""),(SUBSTITUTE(TRIM(SUBSTITUTE(AO107&amp;","&amp;AP107&amp;","&amp;AQ107&amp;","&amp;AR107&amp;","&amp;AS107&amp;","&amp;AT107&amp;",",","," "))," ",", ")))</f>
        <v/>
      </c>
      <c r="AV107" s="31" t="e">
        <f>IF(COUNTBLANK(L107:AC107)&lt;&gt;13,IF(Table3[[#This Row],[Comments]]="Please order in multiples of 20. Minimum order of 100.",IF(COUNTBLANK(Table3[[#This Row],[Date 1]:[Order]])=12,"",1),1),IF(OR(F107="yes",G107="yes",H107="yes",I107="yes",J107="yes",K107="yes",#REF!="yes"),1,""))</f>
        <v>#REF!</v>
      </c>
    </row>
    <row r="108" spans="1:48" ht="36" thickBot="1" x14ac:dyDescent="0.4">
      <c r="A108" s="23" t="s">
        <v>128</v>
      </c>
      <c r="B108" s="125">
        <v>4490</v>
      </c>
      <c r="C108" s="13" t="s">
        <v>348</v>
      </c>
      <c r="D108" s="28" t="s">
        <v>571</v>
      </c>
      <c r="E108" s="27"/>
      <c r="F108" s="26" t="s">
        <v>88</v>
      </c>
      <c r="G108" s="26" t="s">
        <v>21</v>
      </c>
      <c r="H108" s="26" t="s">
        <v>88</v>
      </c>
      <c r="I108" s="26" t="s">
        <v>88</v>
      </c>
      <c r="J108" s="26" t="s">
        <v>21</v>
      </c>
      <c r="K108" s="26" t="s">
        <v>21</v>
      </c>
      <c r="L108" s="19"/>
      <c r="M108" s="17"/>
      <c r="N108" s="17"/>
      <c r="O108" s="17"/>
      <c r="P108" s="17"/>
      <c r="Q108" s="17"/>
      <c r="R108" s="17"/>
      <c r="S108" s="18"/>
      <c r="T108" s="131" t="str">
        <f>Table3[[#This Row],[Column12]]</f>
        <v>Auto:</v>
      </c>
      <c r="U108" s="22"/>
      <c r="V108" s="46" t="str">
        <f>IF(Table3[[#This Row],[TagOrderMethod]]="Ratio:","plants per 1 tag",IF(Table3[[#This Row],[TagOrderMethod]]="tags included","",IF(Table3[[#This Row],[TagOrderMethod]]="Qty:","tags",IF(Table3[[#This Row],[TagOrderMethod]]="Auto:",IF(U108&lt;&gt;"","tags","")))))</f>
        <v/>
      </c>
      <c r="W108" s="14">
        <v>50</v>
      </c>
      <c r="X108" s="14" t="str">
        <f>IF(ISNUMBER(SEARCH("tag",Table3[[#This Row],[Notes]])), "Yes", "No")</f>
        <v>No</v>
      </c>
      <c r="Y108" s="14" t="str">
        <f>IF(Table3[[#This Row],[Column11]]="yes","tags included","Auto:")</f>
        <v>Auto:</v>
      </c>
      <c r="Z10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Row],[TagOrderMethod]]="Auto:",IF(U108&gt;0,U108,IF(COUNTBLANK(L108:S108)=8,"",(IF(Table3[[#This Row],[Column11]]&lt;&gt;"no",Table3[[#This Row],[Size]]*(SUM(Table3[[#This Row],[Date 1]:[Date 8]])),"")))),""))),(Table3[[#This Row],[Bundle]])),"")</f>
        <v/>
      </c>
      <c r="AB108" s="86" t="str">
        <f t="shared" si="2"/>
        <v/>
      </c>
      <c r="AC108" s="68"/>
      <c r="AD108" s="37"/>
      <c r="AE108" s="38"/>
      <c r="AF108" s="39"/>
      <c r="AG108" s="111" t="s">
        <v>1048</v>
      </c>
      <c r="AH108" s="111" t="s">
        <v>21</v>
      </c>
      <c r="AI108" s="111" t="s">
        <v>1049</v>
      </c>
      <c r="AJ108" s="111" t="s">
        <v>1050</v>
      </c>
      <c r="AK108" s="111" t="s">
        <v>21</v>
      </c>
      <c r="AL108" s="111" t="s">
        <v>21</v>
      </c>
      <c r="AM108" s="111" t="b">
        <f>IF(AND(Table3[[#This Row],[Column68]]=TRUE,COUNTBLANK(Table3[[#This Row],[Date 1]:[Date 8]])=8),TRUE,FALSE)</f>
        <v>0</v>
      </c>
      <c r="AN108" s="111" t="b">
        <f>COUNTIF(Table3[[#This Row],[512]:[51]],"yes")&gt;0</f>
        <v>0</v>
      </c>
      <c r="AO108" s="40" t="str">
        <f>IF(Table3[[#This Row],[512]]="yes",Table3[[#This Row],[Column1]],"")</f>
        <v/>
      </c>
      <c r="AP108" s="40" t="str">
        <f>IF(Table3[[#This Row],[250]]="yes",Table3[[#This Row],[Column1.5]],"")</f>
        <v/>
      </c>
      <c r="AQ108" s="40" t="str">
        <f>IF(Table3[[#This Row],[288]]="yes",Table3[[#This Row],[Column2]],"")</f>
        <v/>
      </c>
      <c r="AR108" s="40" t="str">
        <f>IF(Table3[[#This Row],[144]]="yes",Table3[[#This Row],[Column3]],"")</f>
        <v/>
      </c>
      <c r="AS108" s="40" t="str">
        <f>IF(Table3[[#This Row],[26]]="yes",Table3[[#This Row],[Column4]],"")</f>
        <v/>
      </c>
      <c r="AT108" s="40" t="str">
        <f>IF(Table3[[#This Row],[51]]="yes",Table3[[#This Row],[Column5]],"")</f>
        <v/>
      </c>
      <c r="AU108" s="25" t="str">
        <f>IF(COUNTBLANK(Table3[[#This Row],[Date 1]:[Date 8]])=7,IF(Table3[[#This Row],[Column9]]&lt;&gt;"",IF(SUM(L108:S108)&lt;&gt;0,Table3[[#This Row],[Column9]],""),""),(SUBSTITUTE(TRIM(SUBSTITUTE(AO108&amp;","&amp;AP108&amp;","&amp;AQ108&amp;","&amp;AR108&amp;","&amp;AS108&amp;","&amp;AT108&amp;",",","," "))," ",", ")))</f>
        <v/>
      </c>
      <c r="AV108" s="31" t="e">
        <f>IF(COUNTBLANK(L108:AC108)&lt;&gt;13,IF(Table3[[#This Row],[Comments]]="Please order in multiples of 20. Minimum order of 100.",IF(COUNTBLANK(Table3[[#This Row],[Date 1]:[Order]])=12,"",1),1),IF(OR(F108="yes",G108="yes",H108="yes",I108="yes",J108="yes",K108="yes",#REF!="yes"),1,""))</f>
        <v>#REF!</v>
      </c>
    </row>
    <row r="109" spans="1:48" ht="36" thickBot="1" x14ac:dyDescent="0.4">
      <c r="B109" s="125">
        <v>4490</v>
      </c>
      <c r="C109" s="13" t="s">
        <v>348</v>
      </c>
      <c r="D109" s="28" t="s">
        <v>1808</v>
      </c>
      <c r="E109" s="27"/>
      <c r="F109" s="26" t="s">
        <v>88</v>
      </c>
      <c r="G109" s="26" t="s">
        <v>21</v>
      </c>
      <c r="H109" s="26"/>
      <c r="I109" s="26" t="s">
        <v>88</v>
      </c>
      <c r="J109" s="26" t="s">
        <v>21</v>
      </c>
      <c r="K109" s="26" t="s">
        <v>21</v>
      </c>
      <c r="L109" s="19"/>
      <c r="M109" s="17"/>
      <c r="N109" s="17"/>
      <c r="O109" s="17"/>
      <c r="P109" s="17"/>
      <c r="Q109" s="17"/>
      <c r="R109" s="17"/>
      <c r="S109" s="18"/>
      <c r="T109" s="131" t="str">
        <f>Table3[[#This Row],[Column12]]</f>
        <v>Auto:</v>
      </c>
      <c r="U109" s="22"/>
      <c r="V109" s="46" t="str">
        <f>IF(Table3[[#This Row],[TagOrderMethod]]="Ratio:","plants per 1 tag",IF(Table3[[#This Row],[TagOrderMethod]]="tags included","",IF(Table3[[#This Row],[TagOrderMethod]]="Qty:","tags",IF(Table3[[#This Row],[TagOrderMethod]]="Auto:",IF(U109&lt;&gt;"","tags","")))))</f>
        <v/>
      </c>
      <c r="W109" s="14">
        <v>50</v>
      </c>
      <c r="X109" s="14" t="str">
        <f>IF(ISNUMBER(SEARCH("tag",Table3[[#This Row],[Notes]])), "Yes", "No")</f>
        <v>No</v>
      </c>
      <c r="Y109" s="14" t="str">
        <f>IF(Table3[[#This Row],[Column11]]="yes","tags included","Auto:")</f>
        <v>Auto:</v>
      </c>
      <c r="Z10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0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Row],[TagOrderMethod]]="Auto:",IF(U109&gt;0,U109,IF(COUNTBLANK(L109:S109)=8,"",(IF(Table3[[#This Row],[Column11]]&lt;&gt;"no",Table3[[#This Row],[Size]]*(SUM(Table3[[#This Row],[Date 1]:[Date 8]])),"")))),""))),(Table3[[#This Row],[Bundle]])),"")</f>
        <v/>
      </c>
      <c r="AB109" s="86" t="str">
        <f t="shared" ref="AB109" si="3">IF(SUM(L109:S109)&gt;0,SUM(L109:S109) &amp;" units","")</f>
        <v/>
      </c>
      <c r="AC109" s="68"/>
      <c r="AD109" s="37"/>
      <c r="AE109" s="38"/>
      <c r="AF109" s="39"/>
      <c r="AG109" s="111" t="s">
        <v>1048</v>
      </c>
      <c r="AH109" s="111" t="s">
        <v>21</v>
      </c>
      <c r="AI109" s="111" t="s">
        <v>1049</v>
      </c>
      <c r="AJ109" s="111" t="s">
        <v>1050</v>
      </c>
      <c r="AK109" s="111" t="s">
        <v>21</v>
      </c>
      <c r="AL109" s="111" t="s">
        <v>21</v>
      </c>
      <c r="AM109" s="111" t="b">
        <f>IF(AND(Table3[[#This Row],[Column68]]=TRUE,COUNTBLANK(Table3[[#This Row],[Date 1]:[Date 8]])=8),TRUE,FALSE)</f>
        <v>0</v>
      </c>
      <c r="AN109" s="111" t="b">
        <f>COUNTIF(Table3[[#This Row],[512]:[51]],"yes")&gt;0</f>
        <v>0</v>
      </c>
      <c r="AO109" s="40" t="str">
        <f>IF(Table3[[#This Row],[512]]="yes",Table3[[#This Row],[Column1]],"")</f>
        <v/>
      </c>
      <c r="AP109" s="40" t="str">
        <f>IF(Table3[[#This Row],[250]]="yes",Table3[[#This Row],[Column1.5]],"")</f>
        <v/>
      </c>
      <c r="AQ109" s="40" t="str">
        <f>IF(Table3[[#This Row],[288]]="yes",Table3[[#This Row],[Column2]],"")</f>
        <v/>
      </c>
      <c r="AR109" s="40" t="str">
        <f>IF(Table3[[#This Row],[144]]="yes",Table3[[#This Row],[Column3]],"")</f>
        <v/>
      </c>
      <c r="AS109" s="40" t="str">
        <f>IF(Table3[[#This Row],[26]]="yes",Table3[[#This Row],[Column4]],"")</f>
        <v/>
      </c>
      <c r="AT109" s="40" t="str">
        <f>IF(Table3[[#This Row],[51]]="yes",Table3[[#This Row],[Column5]],"")</f>
        <v/>
      </c>
      <c r="AU109" s="25" t="str">
        <f>IF(COUNTBLANK(Table3[[#This Row],[Date 1]:[Date 8]])=7,IF(Table3[[#This Row],[Column9]]&lt;&gt;"",IF(SUM(L109:S109)&lt;&gt;0,Table3[[#This Row],[Column9]],""),""),(SUBSTITUTE(TRIM(SUBSTITUTE(AO109&amp;","&amp;AP109&amp;","&amp;AQ109&amp;","&amp;AR109&amp;","&amp;AS109&amp;","&amp;AT109&amp;",",","," "))," ",", ")))</f>
        <v/>
      </c>
      <c r="AV109" s="31" t="e">
        <f>IF(COUNTBLANK(L109:AC109)&lt;&gt;13,IF(Table3[[#This Row],[Comments]]="Please order in multiples of 20. Minimum order of 100.",IF(COUNTBLANK(Table3[[#This Row],[Date 1]:[Order]])=12,"",1),1),IF(OR(F109="yes",G109="yes",H109="yes",I109="yes",J109="yes",K109="yes",#REF!="yes"),1,""))</f>
        <v>#REF!</v>
      </c>
    </row>
    <row r="110" spans="1:48" ht="36" thickBot="1" x14ac:dyDescent="0.4">
      <c r="A110" s="23" t="s">
        <v>128</v>
      </c>
      <c r="B110" s="125">
        <v>4495</v>
      </c>
      <c r="C110" s="13" t="s">
        <v>348</v>
      </c>
      <c r="D110" s="28" t="s">
        <v>572</v>
      </c>
      <c r="E110" s="27"/>
      <c r="F110" s="26" t="s">
        <v>88</v>
      </c>
      <c r="G110" s="26" t="s">
        <v>21</v>
      </c>
      <c r="H110" s="26" t="s">
        <v>88</v>
      </c>
      <c r="I110" s="26" t="s">
        <v>88</v>
      </c>
      <c r="J110" s="26" t="s">
        <v>21</v>
      </c>
      <c r="K110" s="26" t="s">
        <v>21</v>
      </c>
      <c r="L110" s="19"/>
      <c r="M110" s="17"/>
      <c r="N110" s="17"/>
      <c r="O110" s="17"/>
      <c r="P110" s="17"/>
      <c r="Q110" s="17"/>
      <c r="R110" s="17"/>
      <c r="S110" s="18"/>
      <c r="T110" s="131" t="str">
        <f>Table3[[#This Row],[Column12]]</f>
        <v>Auto:</v>
      </c>
      <c r="U110" s="22"/>
      <c r="V110" s="46" t="str">
        <f>IF(Table3[[#This Row],[TagOrderMethod]]="Ratio:","plants per 1 tag",IF(Table3[[#This Row],[TagOrderMethod]]="tags included","",IF(Table3[[#This Row],[TagOrderMethod]]="Qty:","tags",IF(Table3[[#This Row],[TagOrderMethod]]="Auto:",IF(U110&lt;&gt;"","tags","")))))</f>
        <v/>
      </c>
      <c r="W110" s="14">
        <v>50</v>
      </c>
      <c r="X110" s="14" t="str">
        <f>IF(ISNUMBER(SEARCH("tag",Table3[[#This Row],[Notes]])), "Yes", "No")</f>
        <v>No</v>
      </c>
      <c r="Y110" s="14" t="str">
        <f>IF(Table3[[#This Row],[Column11]]="yes","tags included","Auto:")</f>
        <v>Auto:</v>
      </c>
      <c r="Z11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Row],[TagOrderMethod]]="Auto:",IF(U110&gt;0,U110,IF(COUNTBLANK(L110:S110)=8,"",(IF(Table3[[#This Row],[Column11]]&lt;&gt;"no",Table3[[#This Row],[Size]]*(SUM(Table3[[#This Row],[Date 1]:[Date 8]])),"")))),""))),(Table3[[#This Row],[Bundle]])),"")</f>
        <v/>
      </c>
      <c r="AB110" s="86" t="str">
        <f t="shared" si="2"/>
        <v/>
      </c>
      <c r="AC110" s="68"/>
      <c r="AD110" s="37"/>
      <c r="AE110" s="38"/>
      <c r="AF110" s="39"/>
      <c r="AG110" s="111" t="s">
        <v>1051</v>
      </c>
      <c r="AH110" s="111" t="s">
        <v>21</v>
      </c>
      <c r="AI110" s="111" t="s">
        <v>1052</v>
      </c>
      <c r="AJ110" s="111" t="s">
        <v>1053</v>
      </c>
      <c r="AK110" s="111" t="s">
        <v>21</v>
      </c>
      <c r="AL110" s="111" t="s">
        <v>21</v>
      </c>
      <c r="AM110" s="111" t="b">
        <f>IF(AND(Table3[[#This Row],[Column68]]=TRUE,COUNTBLANK(Table3[[#This Row],[Date 1]:[Date 8]])=8),TRUE,FALSE)</f>
        <v>0</v>
      </c>
      <c r="AN110" s="111" t="b">
        <f>COUNTIF(Table3[[#This Row],[512]:[51]],"yes")&gt;0</f>
        <v>0</v>
      </c>
      <c r="AO110" s="40" t="str">
        <f>IF(Table3[[#This Row],[512]]="yes",Table3[[#This Row],[Column1]],"")</f>
        <v/>
      </c>
      <c r="AP110" s="40" t="str">
        <f>IF(Table3[[#This Row],[250]]="yes",Table3[[#This Row],[Column1.5]],"")</f>
        <v/>
      </c>
      <c r="AQ110" s="40" t="str">
        <f>IF(Table3[[#This Row],[288]]="yes",Table3[[#This Row],[Column2]],"")</f>
        <v/>
      </c>
      <c r="AR110" s="40" t="str">
        <f>IF(Table3[[#This Row],[144]]="yes",Table3[[#This Row],[Column3]],"")</f>
        <v/>
      </c>
      <c r="AS110" s="40" t="str">
        <f>IF(Table3[[#This Row],[26]]="yes",Table3[[#This Row],[Column4]],"")</f>
        <v/>
      </c>
      <c r="AT110" s="40" t="str">
        <f>IF(Table3[[#This Row],[51]]="yes",Table3[[#This Row],[Column5]],"")</f>
        <v/>
      </c>
      <c r="AU110" s="25" t="str">
        <f>IF(COUNTBLANK(Table3[[#This Row],[Date 1]:[Date 8]])=7,IF(Table3[[#This Row],[Column9]]&lt;&gt;"",IF(SUM(L110:S110)&lt;&gt;0,Table3[[#This Row],[Column9]],""),""),(SUBSTITUTE(TRIM(SUBSTITUTE(AO110&amp;","&amp;AP110&amp;","&amp;AQ110&amp;","&amp;AR110&amp;","&amp;AS110&amp;","&amp;AT110&amp;",",","," "))," ",", ")))</f>
        <v/>
      </c>
      <c r="AV110" s="31" t="e">
        <f>IF(COUNTBLANK(L110:AC110)&lt;&gt;13,IF(Table3[[#This Row],[Comments]]="Please order in multiples of 20. Minimum order of 100.",IF(COUNTBLANK(Table3[[#This Row],[Date 1]:[Order]])=12,"",1),1),IF(OR(F110="yes",G110="yes",H110="yes",I110="yes",J110="yes",K110="yes",#REF!="yes"),1,""))</f>
        <v>#REF!</v>
      </c>
    </row>
    <row r="111" spans="1:48" ht="36" thickBot="1" x14ac:dyDescent="0.4">
      <c r="A111" s="23" t="s">
        <v>128</v>
      </c>
      <c r="B111" s="125">
        <v>4500</v>
      </c>
      <c r="C111" s="13" t="s">
        <v>348</v>
      </c>
      <c r="D111" s="28" t="s">
        <v>573</v>
      </c>
      <c r="E111" s="27"/>
      <c r="F111" s="26" t="s">
        <v>88</v>
      </c>
      <c r="G111" s="26" t="s">
        <v>21</v>
      </c>
      <c r="H111" s="26" t="s">
        <v>88</v>
      </c>
      <c r="I111" s="26" t="s">
        <v>88</v>
      </c>
      <c r="J111" s="26" t="s">
        <v>21</v>
      </c>
      <c r="K111" s="26" t="s">
        <v>21</v>
      </c>
      <c r="L111" s="19"/>
      <c r="M111" s="17"/>
      <c r="N111" s="17"/>
      <c r="O111" s="17"/>
      <c r="P111" s="17"/>
      <c r="Q111" s="17"/>
      <c r="R111" s="17"/>
      <c r="S111" s="18"/>
      <c r="T111" s="131" t="str">
        <f>Table3[[#This Row],[Column12]]</f>
        <v>Auto:</v>
      </c>
      <c r="U111" s="22"/>
      <c r="V111" s="46" t="str">
        <f>IF(Table3[[#This Row],[TagOrderMethod]]="Ratio:","plants per 1 tag",IF(Table3[[#This Row],[TagOrderMethod]]="tags included","",IF(Table3[[#This Row],[TagOrderMethod]]="Qty:","tags",IF(Table3[[#This Row],[TagOrderMethod]]="Auto:",IF(U111&lt;&gt;"","tags","")))))</f>
        <v/>
      </c>
      <c r="W111" s="14">
        <v>50</v>
      </c>
      <c r="X111" s="14" t="str">
        <f>IF(ISNUMBER(SEARCH("tag",Table3[[#This Row],[Notes]])), "Yes", "No")</f>
        <v>No</v>
      </c>
      <c r="Y111" s="14" t="str">
        <f>IF(Table3[[#This Row],[Column11]]="yes","tags included","Auto:")</f>
        <v>Auto:</v>
      </c>
      <c r="Z11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Row],[TagOrderMethod]]="Auto:",IF(U111&gt;0,U111,IF(COUNTBLANK(L111:S111)=8,"",(IF(Table3[[#This Row],[Column11]]&lt;&gt;"no",Table3[[#This Row],[Size]]*(SUM(Table3[[#This Row],[Date 1]:[Date 8]])),"")))),""))),(Table3[[#This Row],[Bundle]])),"")</f>
        <v/>
      </c>
      <c r="AB111" s="86" t="str">
        <f t="shared" si="2"/>
        <v/>
      </c>
      <c r="AC111" s="68"/>
      <c r="AD111" s="37"/>
      <c r="AE111" s="38"/>
      <c r="AF111" s="39"/>
      <c r="AG111" s="111" t="s">
        <v>1054</v>
      </c>
      <c r="AH111" s="111" t="s">
        <v>21</v>
      </c>
      <c r="AI111" s="111" t="s">
        <v>1055</v>
      </c>
      <c r="AJ111" s="111" t="s">
        <v>1056</v>
      </c>
      <c r="AK111" s="111" t="s">
        <v>21</v>
      </c>
      <c r="AL111" s="111" t="s">
        <v>21</v>
      </c>
      <c r="AM111" s="111" t="b">
        <f>IF(AND(Table3[[#This Row],[Column68]]=TRUE,COUNTBLANK(Table3[[#This Row],[Date 1]:[Date 8]])=8),TRUE,FALSE)</f>
        <v>0</v>
      </c>
      <c r="AN111" s="111" t="b">
        <f>COUNTIF(Table3[[#This Row],[512]:[51]],"yes")&gt;0</f>
        <v>0</v>
      </c>
      <c r="AO111" s="40" t="str">
        <f>IF(Table3[[#This Row],[512]]="yes",Table3[[#This Row],[Column1]],"")</f>
        <v/>
      </c>
      <c r="AP111" s="40" t="str">
        <f>IF(Table3[[#This Row],[250]]="yes",Table3[[#This Row],[Column1.5]],"")</f>
        <v/>
      </c>
      <c r="AQ111" s="40" t="str">
        <f>IF(Table3[[#This Row],[288]]="yes",Table3[[#This Row],[Column2]],"")</f>
        <v/>
      </c>
      <c r="AR111" s="40" t="str">
        <f>IF(Table3[[#This Row],[144]]="yes",Table3[[#This Row],[Column3]],"")</f>
        <v/>
      </c>
      <c r="AS111" s="40" t="str">
        <f>IF(Table3[[#This Row],[26]]="yes",Table3[[#This Row],[Column4]],"")</f>
        <v/>
      </c>
      <c r="AT111" s="40" t="str">
        <f>IF(Table3[[#This Row],[51]]="yes",Table3[[#This Row],[Column5]],"")</f>
        <v/>
      </c>
      <c r="AU111" s="25" t="str">
        <f>IF(COUNTBLANK(Table3[[#This Row],[Date 1]:[Date 8]])=7,IF(Table3[[#This Row],[Column9]]&lt;&gt;"",IF(SUM(L111:S111)&lt;&gt;0,Table3[[#This Row],[Column9]],""),""),(SUBSTITUTE(TRIM(SUBSTITUTE(AO111&amp;","&amp;AP111&amp;","&amp;AQ111&amp;","&amp;AR111&amp;","&amp;AS111&amp;","&amp;AT111&amp;",",","," "))," ",", ")))</f>
        <v/>
      </c>
      <c r="AV111" s="31" t="e">
        <f>IF(COUNTBLANK(L111:AC111)&lt;&gt;13,IF(Table3[[#This Row],[Comments]]="Please order in multiples of 20. Minimum order of 100.",IF(COUNTBLANK(Table3[[#This Row],[Date 1]:[Order]])=12,"",1),1),IF(OR(F111="yes",G111="yes",H111="yes",I111="yes",J111="yes",K111="yes",#REF!="yes"),1,""))</f>
        <v>#REF!</v>
      </c>
    </row>
    <row r="112" spans="1:48" ht="36" thickBot="1" x14ac:dyDescent="0.4">
      <c r="A112" s="23" t="s">
        <v>128</v>
      </c>
      <c r="B112" s="125">
        <v>4505</v>
      </c>
      <c r="C112" s="13" t="s">
        <v>348</v>
      </c>
      <c r="D112" s="28" t="s">
        <v>1809</v>
      </c>
      <c r="E112" s="27"/>
      <c r="F112" s="26" t="s">
        <v>88</v>
      </c>
      <c r="G112" s="26" t="s">
        <v>21</v>
      </c>
      <c r="H112" s="26" t="s">
        <v>88</v>
      </c>
      <c r="I112" s="26" t="s">
        <v>88</v>
      </c>
      <c r="J112" s="26" t="s">
        <v>21</v>
      </c>
      <c r="K112" s="26" t="s">
        <v>21</v>
      </c>
      <c r="L112" s="19"/>
      <c r="M112" s="17"/>
      <c r="N112" s="17"/>
      <c r="O112" s="17"/>
      <c r="P112" s="17"/>
      <c r="Q112" s="17"/>
      <c r="R112" s="17"/>
      <c r="S112" s="18"/>
      <c r="T112" s="131" t="str">
        <f>Table3[[#This Row],[Column12]]</f>
        <v>Auto:</v>
      </c>
      <c r="U112" s="22"/>
      <c r="V112" s="46" t="str">
        <f>IF(Table3[[#This Row],[TagOrderMethod]]="Ratio:","plants per 1 tag",IF(Table3[[#This Row],[TagOrderMethod]]="tags included","",IF(Table3[[#This Row],[TagOrderMethod]]="Qty:","tags",IF(Table3[[#This Row],[TagOrderMethod]]="Auto:",IF(U112&lt;&gt;"","tags","")))))</f>
        <v/>
      </c>
      <c r="W112" s="14">
        <v>50</v>
      </c>
      <c r="X112" s="14" t="str">
        <f>IF(ISNUMBER(SEARCH("tag",Table3[[#This Row],[Notes]])), "Yes", "No")</f>
        <v>No</v>
      </c>
      <c r="Y112" s="14" t="str">
        <f>IF(Table3[[#This Row],[Column11]]="yes","tags included","Auto:")</f>
        <v>Auto:</v>
      </c>
      <c r="Z11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Row],[TagOrderMethod]]="Auto:",IF(U112&gt;0,U112,IF(COUNTBLANK(L112:S112)=8,"",(IF(Table3[[#This Row],[Column11]]&lt;&gt;"no",Table3[[#This Row],[Size]]*(SUM(Table3[[#This Row],[Date 1]:[Date 8]])),"")))),""))),(Table3[[#This Row],[Bundle]])),"")</f>
        <v/>
      </c>
      <c r="AB112" s="86" t="str">
        <f t="shared" ref="AB112" si="4">IF(SUM(L112:S112)&gt;0,SUM(L112:S112) &amp;" units","")</f>
        <v/>
      </c>
      <c r="AC112" s="68"/>
      <c r="AD112" s="37"/>
      <c r="AE112" s="38"/>
      <c r="AF112" s="39"/>
      <c r="AG112" s="111" t="s">
        <v>1810</v>
      </c>
      <c r="AH112" s="111" t="s">
        <v>21</v>
      </c>
      <c r="AI112" s="111" t="s">
        <v>1811</v>
      </c>
      <c r="AJ112" s="111" t="s">
        <v>1812</v>
      </c>
      <c r="AK112" s="111" t="s">
        <v>21</v>
      </c>
      <c r="AL112" s="111" t="s">
        <v>21</v>
      </c>
      <c r="AM112" s="111" t="b">
        <f>IF(AND(Table3[[#This Row],[Column68]]=TRUE,COUNTBLANK(Table3[[#This Row],[Date 1]:[Date 8]])=8),TRUE,FALSE)</f>
        <v>0</v>
      </c>
      <c r="AN112" s="111" t="b">
        <f>COUNTIF(Table3[[#This Row],[512]:[51]],"yes")&gt;0</f>
        <v>0</v>
      </c>
      <c r="AO112" s="40" t="str">
        <f>IF(Table3[[#This Row],[512]]="yes",Table3[[#This Row],[Column1]],"")</f>
        <v/>
      </c>
      <c r="AP112" s="40" t="str">
        <f>IF(Table3[[#This Row],[250]]="yes",Table3[[#This Row],[Column1.5]],"")</f>
        <v/>
      </c>
      <c r="AQ112" s="40" t="str">
        <f>IF(Table3[[#This Row],[288]]="yes",Table3[[#This Row],[Column2]],"")</f>
        <v/>
      </c>
      <c r="AR112" s="40" t="str">
        <f>IF(Table3[[#This Row],[144]]="yes",Table3[[#This Row],[Column3]],"")</f>
        <v/>
      </c>
      <c r="AS112" s="40" t="str">
        <f>IF(Table3[[#This Row],[26]]="yes",Table3[[#This Row],[Column4]],"")</f>
        <v/>
      </c>
      <c r="AT112" s="40" t="str">
        <f>IF(Table3[[#This Row],[51]]="yes",Table3[[#This Row],[Column5]],"")</f>
        <v/>
      </c>
      <c r="AU112" s="25" t="str">
        <f>IF(COUNTBLANK(Table3[[#This Row],[Date 1]:[Date 8]])=7,IF(Table3[[#This Row],[Column9]]&lt;&gt;"",IF(SUM(L112:S112)&lt;&gt;0,Table3[[#This Row],[Column9]],""),""),(SUBSTITUTE(TRIM(SUBSTITUTE(AO112&amp;","&amp;AP112&amp;","&amp;AQ112&amp;","&amp;AR112&amp;","&amp;AS112&amp;","&amp;AT112&amp;",",","," "))," ",", ")))</f>
        <v/>
      </c>
      <c r="AV112" s="31" t="e">
        <f>IF(COUNTBLANK(L112:AC112)&lt;&gt;13,IF(Table3[[#This Row],[Comments]]="Please order in multiples of 20. Minimum order of 100.",IF(COUNTBLANK(Table3[[#This Row],[Date 1]:[Order]])=12,"",1),1),IF(OR(F112="yes",G112="yes",H112="yes",I112="yes",J112="yes",K112="yes",#REF!="yes"),1,""))</f>
        <v>#REF!</v>
      </c>
    </row>
    <row r="113" spans="1:48" ht="36" thickBot="1" x14ac:dyDescent="0.4">
      <c r="A113" s="23" t="s">
        <v>128</v>
      </c>
      <c r="B113" s="125">
        <v>4510</v>
      </c>
      <c r="C113" s="13" t="s">
        <v>348</v>
      </c>
      <c r="D113" s="28" t="s">
        <v>574</v>
      </c>
      <c r="E113" s="27"/>
      <c r="F113" s="26" t="s">
        <v>88</v>
      </c>
      <c r="G113" s="26" t="s">
        <v>21</v>
      </c>
      <c r="H113" s="26" t="s">
        <v>88</v>
      </c>
      <c r="I113" s="26" t="s">
        <v>88</v>
      </c>
      <c r="J113" s="26" t="s">
        <v>21</v>
      </c>
      <c r="K113" s="26" t="s">
        <v>21</v>
      </c>
      <c r="L113" s="19"/>
      <c r="M113" s="17"/>
      <c r="N113" s="17"/>
      <c r="O113" s="17"/>
      <c r="P113" s="17"/>
      <c r="Q113" s="17"/>
      <c r="R113" s="17"/>
      <c r="S113" s="18"/>
      <c r="T113" s="131" t="str">
        <f>Table3[[#This Row],[Column12]]</f>
        <v>Auto:</v>
      </c>
      <c r="U113" s="22"/>
      <c r="V113" s="46" t="str">
        <f>IF(Table3[[#This Row],[TagOrderMethod]]="Ratio:","plants per 1 tag",IF(Table3[[#This Row],[TagOrderMethod]]="tags included","",IF(Table3[[#This Row],[TagOrderMethod]]="Qty:","tags",IF(Table3[[#This Row],[TagOrderMethod]]="Auto:",IF(U113&lt;&gt;"","tags","")))))</f>
        <v/>
      </c>
      <c r="W113" s="14">
        <v>50</v>
      </c>
      <c r="X113" s="14" t="str">
        <f>IF(ISNUMBER(SEARCH("tag",Table3[[#This Row],[Notes]])), "Yes", "No")</f>
        <v>No</v>
      </c>
      <c r="Y113" s="14" t="str">
        <f>IF(Table3[[#This Row],[Column11]]="yes","tags included","Auto:")</f>
        <v>Auto:</v>
      </c>
      <c r="Z11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Row],[TagOrderMethod]]="Auto:",IF(U113&gt;0,U113,IF(COUNTBLANK(L113:S113)=8,"",(IF(Table3[[#This Row],[Column11]]&lt;&gt;"no",Table3[[#This Row],[Size]]*(SUM(Table3[[#This Row],[Date 1]:[Date 8]])),"")))),""))),(Table3[[#This Row],[Bundle]])),"")</f>
        <v/>
      </c>
      <c r="AB113" s="86" t="str">
        <f t="shared" si="2"/>
        <v/>
      </c>
      <c r="AC113" s="68"/>
      <c r="AD113" s="37"/>
      <c r="AE113" s="38"/>
      <c r="AF113" s="39"/>
      <c r="AG113" s="111" t="s">
        <v>303</v>
      </c>
      <c r="AH113" s="111" t="s">
        <v>21</v>
      </c>
      <c r="AI113" s="111" t="s">
        <v>304</v>
      </c>
      <c r="AJ113" s="111" t="s">
        <v>305</v>
      </c>
      <c r="AK113" s="111" t="s">
        <v>21</v>
      </c>
      <c r="AL113" s="111" t="s">
        <v>21</v>
      </c>
      <c r="AM113" s="111" t="b">
        <f>IF(AND(Table3[[#This Row],[Column68]]=TRUE,COUNTBLANK(Table3[[#This Row],[Date 1]:[Date 8]])=8),TRUE,FALSE)</f>
        <v>0</v>
      </c>
      <c r="AN113" s="111" t="b">
        <f>COUNTIF(Table3[[#This Row],[512]:[51]],"yes")&gt;0</f>
        <v>0</v>
      </c>
      <c r="AO113" s="40" t="str">
        <f>IF(Table3[[#This Row],[512]]="yes",Table3[[#This Row],[Column1]],"")</f>
        <v/>
      </c>
      <c r="AP113" s="40" t="str">
        <f>IF(Table3[[#This Row],[250]]="yes",Table3[[#This Row],[Column1.5]],"")</f>
        <v/>
      </c>
      <c r="AQ113" s="40" t="str">
        <f>IF(Table3[[#This Row],[288]]="yes",Table3[[#This Row],[Column2]],"")</f>
        <v/>
      </c>
      <c r="AR113" s="40" t="str">
        <f>IF(Table3[[#This Row],[144]]="yes",Table3[[#This Row],[Column3]],"")</f>
        <v/>
      </c>
      <c r="AS113" s="40" t="str">
        <f>IF(Table3[[#This Row],[26]]="yes",Table3[[#This Row],[Column4]],"")</f>
        <v/>
      </c>
      <c r="AT113" s="40" t="str">
        <f>IF(Table3[[#This Row],[51]]="yes",Table3[[#This Row],[Column5]],"")</f>
        <v/>
      </c>
      <c r="AU113" s="25" t="str">
        <f>IF(COUNTBLANK(Table3[[#This Row],[Date 1]:[Date 8]])=7,IF(Table3[[#This Row],[Column9]]&lt;&gt;"",IF(SUM(L113:S113)&lt;&gt;0,Table3[[#This Row],[Column9]],""),""),(SUBSTITUTE(TRIM(SUBSTITUTE(AO113&amp;","&amp;AP113&amp;","&amp;AQ113&amp;","&amp;AR113&amp;","&amp;AS113&amp;","&amp;AT113&amp;",",","," "))," ",", ")))</f>
        <v/>
      </c>
      <c r="AV113" s="31" t="e">
        <f>IF(COUNTBLANK(L113:AC113)&lt;&gt;13,IF(Table3[[#This Row],[Comments]]="Please order in multiples of 20. Minimum order of 100.",IF(COUNTBLANK(Table3[[#This Row],[Date 1]:[Order]])=12,"",1),1),IF(OR(F113="yes",G113="yes",H113="yes",I113="yes",J113="yes",K113="yes",#REF!="yes"),1,""))</f>
        <v>#REF!</v>
      </c>
    </row>
    <row r="114" spans="1:48" ht="36" thickBot="1" x14ac:dyDescent="0.4">
      <c r="A114" s="23" t="s">
        <v>128</v>
      </c>
      <c r="B114" s="125">
        <v>4515</v>
      </c>
      <c r="C114" s="13" t="s">
        <v>348</v>
      </c>
      <c r="D114" s="28" t="s">
        <v>575</v>
      </c>
      <c r="E114" s="27"/>
      <c r="F114" s="26" t="s">
        <v>88</v>
      </c>
      <c r="G114" s="26" t="s">
        <v>21</v>
      </c>
      <c r="H114" s="26" t="s">
        <v>88</v>
      </c>
      <c r="I114" s="26" t="s">
        <v>88</v>
      </c>
      <c r="J114" s="26" t="s">
        <v>21</v>
      </c>
      <c r="K114" s="26" t="s">
        <v>21</v>
      </c>
      <c r="L114" s="19"/>
      <c r="M114" s="17"/>
      <c r="N114" s="17"/>
      <c r="O114" s="17"/>
      <c r="P114" s="17"/>
      <c r="Q114" s="17"/>
      <c r="R114" s="17"/>
      <c r="S114" s="18"/>
      <c r="T114" s="131" t="str">
        <f>Table3[[#This Row],[Column12]]</f>
        <v>Auto:</v>
      </c>
      <c r="U114" s="22"/>
      <c r="V114" s="46" t="str">
        <f>IF(Table3[[#This Row],[TagOrderMethod]]="Ratio:","plants per 1 tag",IF(Table3[[#This Row],[TagOrderMethod]]="tags included","",IF(Table3[[#This Row],[TagOrderMethod]]="Qty:","tags",IF(Table3[[#This Row],[TagOrderMethod]]="Auto:",IF(U114&lt;&gt;"","tags","")))))</f>
        <v/>
      </c>
      <c r="W114" s="14">
        <v>50</v>
      </c>
      <c r="X114" s="14" t="str">
        <f>IF(ISNUMBER(SEARCH("tag",Table3[[#This Row],[Notes]])), "Yes", "No")</f>
        <v>No</v>
      </c>
      <c r="Y114" s="14" t="str">
        <f>IF(Table3[[#This Row],[Column11]]="yes","tags included","Auto:")</f>
        <v>Auto:</v>
      </c>
      <c r="Z11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Row],[TagOrderMethod]]="Auto:",IF(U114&gt;0,U114,IF(COUNTBLANK(L114:S114)=8,"",(IF(Table3[[#This Row],[Column11]]&lt;&gt;"no",Table3[[#This Row],[Size]]*(SUM(Table3[[#This Row],[Date 1]:[Date 8]])),"")))),""))),(Table3[[#This Row],[Bundle]])),"")</f>
        <v/>
      </c>
      <c r="AB114" s="86" t="str">
        <f t="shared" si="2"/>
        <v/>
      </c>
      <c r="AC114" s="68"/>
      <c r="AD114" s="37"/>
      <c r="AE114" s="38"/>
      <c r="AF114" s="39"/>
      <c r="AG114" s="111" t="s">
        <v>462</v>
      </c>
      <c r="AH114" s="111" t="s">
        <v>21</v>
      </c>
      <c r="AI114" s="111" t="s">
        <v>463</v>
      </c>
      <c r="AJ114" s="111" t="s">
        <v>464</v>
      </c>
      <c r="AK114" s="111" t="s">
        <v>21</v>
      </c>
      <c r="AL114" s="111" t="s">
        <v>21</v>
      </c>
      <c r="AM114" s="111" t="b">
        <f>IF(AND(Table3[[#This Row],[Column68]]=TRUE,COUNTBLANK(Table3[[#This Row],[Date 1]:[Date 8]])=8),TRUE,FALSE)</f>
        <v>0</v>
      </c>
      <c r="AN114" s="111" t="b">
        <f>COUNTIF(Table3[[#This Row],[512]:[51]],"yes")&gt;0</f>
        <v>0</v>
      </c>
      <c r="AO114" s="40" t="str">
        <f>IF(Table3[[#This Row],[512]]="yes",Table3[[#This Row],[Column1]],"")</f>
        <v/>
      </c>
      <c r="AP114" s="40" t="str">
        <f>IF(Table3[[#This Row],[250]]="yes",Table3[[#This Row],[Column1.5]],"")</f>
        <v/>
      </c>
      <c r="AQ114" s="40" t="str">
        <f>IF(Table3[[#This Row],[288]]="yes",Table3[[#This Row],[Column2]],"")</f>
        <v/>
      </c>
      <c r="AR114" s="40" t="str">
        <f>IF(Table3[[#This Row],[144]]="yes",Table3[[#This Row],[Column3]],"")</f>
        <v/>
      </c>
      <c r="AS114" s="40" t="str">
        <f>IF(Table3[[#This Row],[26]]="yes",Table3[[#This Row],[Column4]],"")</f>
        <v/>
      </c>
      <c r="AT114" s="40" t="str">
        <f>IF(Table3[[#This Row],[51]]="yes",Table3[[#This Row],[Column5]],"")</f>
        <v/>
      </c>
      <c r="AU114" s="25" t="str">
        <f>IF(COUNTBLANK(Table3[[#This Row],[Date 1]:[Date 8]])=7,IF(Table3[[#This Row],[Column9]]&lt;&gt;"",IF(SUM(L114:S114)&lt;&gt;0,Table3[[#This Row],[Column9]],""),""),(SUBSTITUTE(TRIM(SUBSTITUTE(AO114&amp;","&amp;AP114&amp;","&amp;AQ114&amp;","&amp;AR114&amp;","&amp;AS114&amp;","&amp;AT114&amp;",",","," "))," ",", ")))</f>
        <v/>
      </c>
      <c r="AV114" s="31" t="e">
        <f>IF(COUNTBLANK(L114:AC114)&lt;&gt;13,IF(Table3[[#This Row],[Comments]]="Please order in multiples of 20. Minimum order of 100.",IF(COUNTBLANK(Table3[[#This Row],[Date 1]:[Order]])=12,"",1),1),IF(OR(F114="yes",G114="yes",H114="yes",I114="yes",J114="yes",K114="yes",#REF!="yes"),1,""))</f>
        <v>#REF!</v>
      </c>
    </row>
    <row r="115" spans="1:48" ht="36" thickBot="1" x14ac:dyDescent="0.4">
      <c r="A115" s="23" t="s">
        <v>128</v>
      </c>
      <c r="B115" s="125">
        <v>4520</v>
      </c>
      <c r="C115" s="13" t="s">
        <v>348</v>
      </c>
      <c r="D115" s="28" t="s">
        <v>576</v>
      </c>
      <c r="E115" s="27"/>
      <c r="F115" s="26" t="s">
        <v>88</v>
      </c>
      <c r="G115" s="26" t="s">
        <v>21</v>
      </c>
      <c r="H115" s="26" t="s">
        <v>88</v>
      </c>
      <c r="I115" s="26" t="s">
        <v>88</v>
      </c>
      <c r="J115" s="26" t="s">
        <v>21</v>
      </c>
      <c r="K115" s="26" t="s">
        <v>21</v>
      </c>
      <c r="L115" s="19"/>
      <c r="M115" s="17"/>
      <c r="N115" s="17"/>
      <c r="O115" s="17"/>
      <c r="P115" s="17"/>
      <c r="Q115" s="17"/>
      <c r="R115" s="17"/>
      <c r="S115" s="18"/>
      <c r="T115" s="131" t="str">
        <f>Table3[[#This Row],[Column12]]</f>
        <v>Auto:</v>
      </c>
      <c r="U115" s="22"/>
      <c r="V115" s="46" t="str">
        <f>IF(Table3[[#This Row],[TagOrderMethod]]="Ratio:","plants per 1 tag",IF(Table3[[#This Row],[TagOrderMethod]]="tags included","",IF(Table3[[#This Row],[TagOrderMethod]]="Qty:","tags",IF(Table3[[#This Row],[TagOrderMethod]]="Auto:",IF(U115&lt;&gt;"","tags","")))))</f>
        <v/>
      </c>
      <c r="W115" s="14">
        <v>0</v>
      </c>
      <c r="X115" s="14" t="str">
        <f>IF(ISNUMBER(SEARCH("tag",Table3[[#This Row],[Notes]])), "Yes", "No")</f>
        <v>No</v>
      </c>
      <c r="Y115" s="14" t="str">
        <f>IF(Table3[[#This Row],[Column11]]="yes","tags included","Auto:")</f>
        <v>Auto:</v>
      </c>
      <c r="Z11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Row],[TagOrderMethod]]="Auto:",IF(U115&gt;0,U115,IF(COUNTBLANK(L115:S115)=8,"",(IF(Table3[[#This Row],[Column11]]&lt;&gt;"no",Table3[[#This Row],[Size]]*(SUM(Table3[[#This Row],[Date 1]:[Date 8]])),"")))),""))),(Table3[[#This Row],[Bundle]])),"")</f>
        <v/>
      </c>
      <c r="AB115" s="86" t="str">
        <f t="shared" si="2"/>
        <v/>
      </c>
      <c r="AC115" s="68"/>
      <c r="AD115" s="37"/>
      <c r="AE115" s="38"/>
      <c r="AF115" s="39"/>
      <c r="AG115" s="111" t="s">
        <v>1057</v>
      </c>
      <c r="AH115" s="111" t="s">
        <v>21</v>
      </c>
      <c r="AI115" s="111" t="s">
        <v>1058</v>
      </c>
      <c r="AJ115" s="111" t="s">
        <v>1059</v>
      </c>
      <c r="AK115" s="111" t="s">
        <v>21</v>
      </c>
      <c r="AL115" s="111" t="s">
        <v>21</v>
      </c>
      <c r="AM115" s="111" t="b">
        <f>IF(AND(Table3[[#This Row],[Column68]]=TRUE,COUNTBLANK(Table3[[#This Row],[Date 1]:[Date 8]])=8),TRUE,FALSE)</f>
        <v>0</v>
      </c>
      <c r="AN115" s="111" t="b">
        <f>COUNTIF(Table3[[#This Row],[512]:[51]],"yes")&gt;0</f>
        <v>0</v>
      </c>
      <c r="AO115" s="40" t="str">
        <f>IF(Table3[[#This Row],[512]]="yes",Table3[[#This Row],[Column1]],"")</f>
        <v/>
      </c>
      <c r="AP115" s="40" t="str">
        <f>IF(Table3[[#This Row],[250]]="yes",Table3[[#This Row],[Column1.5]],"")</f>
        <v/>
      </c>
      <c r="AQ115" s="40" t="str">
        <f>IF(Table3[[#This Row],[288]]="yes",Table3[[#This Row],[Column2]],"")</f>
        <v/>
      </c>
      <c r="AR115" s="40" t="str">
        <f>IF(Table3[[#This Row],[144]]="yes",Table3[[#This Row],[Column3]],"")</f>
        <v/>
      </c>
      <c r="AS115" s="40" t="str">
        <f>IF(Table3[[#This Row],[26]]="yes",Table3[[#This Row],[Column4]],"")</f>
        <v/>
      </c>
      <c r="AT115" s="40" t="str">
        <f>IF(Table3[[#This Row],[51]]="yes",Table3[[#This Row],[Column5]],"")</f>
        <v/>
      </c>
      <c r="AU115" s="25" t="str">
        <f>IF(COUNTBLANK(Table3[[#This Row],[Date 1]:[Date 8]])=7,IF(Table3[[#This Row],[Column9]]&lt;&gt;"",IF(SUM(L115:S115)&lt;&gt;0,Table3[[#This Row],[Column9]],""),""),(SUBSTITUTE(TRIM(SUBSTITUTE(AO115&amp;","&amp;AP115&amp;","&amp;AQ115&amp;","&amp;AR115&amp;","&amp;AS115&amp;","&amp;AT115&amp;",",","," "))," ",", ")))</f>
        <v/>
      </c>
      <c r="AV115" s="31" t="e">
        <f>IF(COUNTBLANK(L115:AC115)&lt;&gt;13,IF(Table3[[#This Row],[Comments]]="Please order in multiples of 20. Minimum order of 100.",IF(COUNTBLANK(Table3[[#This Row],[Date 1]:[Order]])=12,"",1),1),IF(OR(F115="yes",G115="yes",H115="yes",I115="yes",J115="yes",K115="yes",#REF!="yes"),1,""))</f>
        <v>#REF!</v>
      </c>
    </row>
    <row r="116" spans="1:48" ht="36" thickBot="1" x14ac:dyDescent="0.4">
      <c r="A116" s="23" t="s">
        <v>128</v>
      </c>
      <c r="B116" s="125">
        <v>4525</v>
      </c>
      <c r="C116" s="13" t="s">
        <v>348</v>
      </c>
      <c r="D116" s="28" t="s">
        <v>760</v>
      </c>
      <c r="E116" s="27"/>
      <c r="F116" s="26" t="s">
        <v>88</v>
      </c>
      <c r="G116" s="26" t="s">
        <v>21</v>
      </c>
      <c r="H116" s="26" t="s">
        <v>88</v>
      </c>
      <c r="I116" s="26" t="s">
        <v>88</v>
      </c>
      <c r="J116" s="26" t="s">
        <v>21</v>
      </c>
      <c r="K116" s="26" t="s">
        <v>21</v>
      </c>
      <c r="L116" s="19"/>
      <c r="M116" s="17"/>
      <c r="N116" s="17"/>
      <c r="O116" s="17"/>
      <c r="P116" s="17"/>
      <c r="Q116" s="17"/>
      <c r="R116" s="17"/>
      <c r="S116" s="18"/>
      <c r="T116" s="131" t="str">
        <f>Table3[[#This Row],[Column12]]</f>
        <v>Auto:</v>
      </c>
      <c r="U116" s="22"/>
      <c r="V116" s="46" t="str">
        <f>IF(Table3[[#This Row],[TagOrderMethod]]="Ratio:","plants per 1 tag",IF(Table3[[#This Row],[TagOrderMethod]]="tags included","",IF(Table3[[#This Row],[TagOrderMethod]]="Qty:","tags",IF(Table3[[#This Row],[TagOrderMethod]]="Auto:",IF(U116&lt;&gt;"","tags","")))))</f>
        <v/>
      </c>
      <c r="W116" s="14">
        <v>50</v>
      </c>
      <c r="X116" s="14" t="str">
        <f>IF(ISNUMBER(SEARCH("tag",Table3[[#This Row],[Notes]])), "Yes", "No")</f>
        <v>No</v>
      </c>
      <c r="Y116" s="14" t="str">
        <f>IF(Table3[[#This Row],[Column11]]="yes","tags included","Auto:")</f>
        <v>Auto:</v>
      </c>
      <c r="Z11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Row],[TagOrderMethod]]="Auto:",IF(U116&gt;0,U116,IF(COUNTBLANK(L116:S116)=8,"",(IF(Table3[[#This Row],[Column11]]&lt;&gt;"no",Table3[[#This Row],[Size]]*(SUM(Table3[[#This Row],[Date 1]:[Date 8]])),"")))),""))),(Table3[[#This Row],[Bundle]])),"")</f>
        <v/>
      </c>
      <c r="AB116" s="86" t="str">
        <f t="shared" si="2"/>
        <v/>
      </c>
      <c r="AC116" s="68"/>
      <c r="AD116" s="37"/>
      <c r="AE116" s="38"/>
      <c r="AF116" s="39"/>
      <c r="AG116" s="111" t="s">
        <v>465</v>
      </c>
      <c r="AH116" s="111" t="s">
        <v>21</v>
      </c>
      <c r="AI116" s="111" t="s">
        <v>466</v>
      </c>
      <c r="AJ116" s="111" t="s">
        <v>467</v>
      </c>
      <c r="AK116" s="111" t="s">
        <v>21</v>
      </c>
      <c r="AL116" s="111" t="s">
        <v>21</v>
      </c>
      <c r="AM116" s="111" t="b">
        <f>IF(AND(Table3[[#This Row],[Column68]]=TRUE,COUNTBLANK(Table3[[#This Row],[Date 1]:[Date 8]])=8),TRUE,FALSE)</f>
        <v>0</v>
      </c>
      <c r="AN116" s="111" t="b">
        <f>COUNTIF(Table3[[#This Row],[512]:[51]],"yes")&gt;0</f>
        <v>0</v>
      </c>
      <c r="AO116" s="40" t="str">
        <f>IF(Table3[[#This Row],[512]]="yes",Table3[[#This Row],[Column1]],"")</f>
        <v/>
      </c>
      <c r="AP116" s="40" t="str">
        <f>IF(Table3[[#This Row],[250]]="yes",Table3[[#This Row],[Column1.5]],"")</f>
        <v/>
      </c>
      <c r="AQ116" s="40" t="str">
        <f>IF(Table3[[#This Row],[288]]="yes",Table3[[#This Row],[Column2]],"")</f>
        <v/>
      </c>
      <c r="AR116" s="40" t="str">
        <f>IF(Table3[[#This Row],[144]]="yes",Table3[[#This Row],[Column3]],"")</f>
        <v/>
      </c>
      <c r="AS116" s="40" t="str">
        <f>IF(Table3[[#This Row],[26]]="yes",Table3[[#This Row],[Column4]],"")</f>
        <v/>
      </c>
      <c r="AT116" s="40" t="str">
        <f>IF(Table3[[#This Row],[51]]="yes",Table3[[#This Row],[Column5]],"")</f>
        <v/>
      </c>
      <c r="AU116" s="25" t="str">
        <f>IF(COUNTBLANK(Table3[[#This Row],[Date 1]:[Date 8]])=7,IF(Table3[[#This Row],[Column9]]&lt;&gt;"",IF(SUM(L116:S116)&lt;&gt;0,Table3[[#This Row],[Column9]],""),""),(SUBSTITUTE(TRIM(SUBSTITUTE(AO116&amp;","&amp;AP116&amp;","&amp;AQ116&amp;","&amp;AR116&amp;","&amp;AS116&amp;","&amp;AT116&amp;",",","," "))," ",", ")))</f>
        <v/>
      </c>
      <c r="AV116" s="31" t="e">
        <f>IF(COUNTBLANK(L116:AC116)&lt;&gt;13,IF(Table3[[#This Row],[Comments]]="Please order in multiples of 20. Minimum order of 100.",IF(COUNTBLANK(Table3[[#This Row],[Date 1]:[Order]])=12,"",1),1),IF(OR(F116="yes",G116="yes",H116="yes",I116="yes",J116="yes",K116="yes",#REF!="yes"),1,""))</f>
        <v>#REF!</v>
      </c>
    </row>
    <row r="117" spans="1:48" ht="36" thickBot="1" x14ac:dyDescent="0.4">
      <c r="A117" s="23" t="s">
        <v>128</v>
      </c>
      <c r="B117" s="125">
        <v>4600</v>
      </c>
      <c r="C117" s="13" t="s">
        <v>348</v>
      </c>
      <c r="D117" s="28" t="s">
        <v>761</v>
      </c>
      <c r="E117" s="27"/>
      <c r="F117" s="26" t="s">
        <v>88</v>
      </c>
      <c r="G117" s="26" t="s">
        <v>21</v>
      </c>
      <c r="H117" s="26" t="s">
        <v>88</v>
      </c>
      <c r="I117" s="26" t="s">
        <v>88</v>
      </c>
      <c r="J117" s="26" t="s">
        <v>21</v>
      </c>
      <c r="K117" s="26" t="s">
        <v>21</v>
      </c>
      <c r="L117" s="19"/>
      <c r="M117" s="17"/>
      <c r="N117" s="17"/>
      <c r="O117" s="17"/>
      <c r="P117" s="17"/>
      <c r="Q117" s="17"/>
      <c r="R117" s="17"/>
      <c r="S117" s="18"/>
      <c r="T117" s="131" t="str">
        <f>Table3[[#This Row],[Column12]]</f>
        <v>Auto:</v>
      </c>
      <c r="U117" s="22"/>
      <c r="V117" s="46" t="str">
        <f>IF(Table3[[#This Row],[TagOrderMethod]]="Ratio:","plants per 1 tag",IF(Table3[[#This Row],[TagOrderMethod]]="tags included","",IF(Table3[[#This Row],[TagOrderMethod]]="Qty:","tags",IF(Table3[[#This Row],[TagOrderMethod]]="Auto:",IF(U117&lt;&gt;"","tags","")))))</f>
        <v/>
      </c>
      <c r="W117" s="14">
        <v>50</v>
      </c>
      <c r="X117" s="14" t="str">
        <f>IF(ISNUMBER(SEARCH("tag",Table3[[#This Row],[Notes]])), "Yes", "No")</f>
        <v>No</v>
      </c>
      <c r="Y117" s="14" t="str">
        <f>IF(Table3[[#This Row],[Column11]]="yes","tags included","Auto:")</f>
        <v>Auto:</v>
      </c>
      <c r="Z11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Row],[TagOrderMethod]]="Auto:",IF(U117&gt;0,U117,IF(COUNTBLANK(L117:S117)=8,"",(IF(Table3[[#This Row],[Column11]]&lt;&gt;"no",Table3[[#This Row],[Size]]*(SUM(Table3[[#This Row],[Date 1]:[Date 8]])),"")))),""))),(Table3[[#This Row],[Bundle]])),"")</f>
        <v/>
      </c>
      <c r="AB117" s="86" t="str">
        <f t="shared" si="2"/>
        <v/>
      </c>
      <c r="AC117" s="68"/>
      <c r="AD117" s="37"/>
      <c r="AE117" s="38"/>
      <c r="AF117" s="39"/>
      <c r="AG117" s="111" t="s">
        <v>258</v>
      </c>
      <c r="AH117" s="111" t="s">
        <v>21</v>
      </c>
      <c r="AI117" s="111" t="s">
        <v>259</v>
      </c>
      <c r="AJ117" s="111" t="s">
        <v>260</v>
      </c>
      <c r="AK117" s="111" t="s">
        <v>21</v>
      </c>
      <c r="AL117" s="111" t="s">
        <v>21</v>
      </c>
      <c r="AM117" s="111" t="b">
        <f>IF(AND(Table3[[#This Row],[Column68]]=TRUE,COUNTBLANK(Table3[[#This Row],[Date 1]:[Date 8]])=8),TRUE,FALSE)</f>
        <v>0</v>
      </c>
      <c r="AN117" s="111" t="b">
        <f>COUNTIF(Table3[[#This Row],[512]:[51]],"yes")&gt;0</f>
        <v>0</v>
      </c>
      <c r="AO117" s="40" t="str">
        <f>IF(Table3[[#This Row],[512]]="yes",Table3[[#This Row],[Column1]],"")</f>
        <v/>
      </c>
      <c r="AP117" s="40" t="str">
        <f>IF(Table3[[#This Row],[250]]="yes",Table3[[#This Row],[Column1.5]],"")</f>
        <v/>
      </c>
      <c r="AQ117" s="40" t="str">
        <f>IF(Table3[[#This Row],[288]]="yes",Table3[[#This Row],[Column2]],"")</f>
        <v/>
      </c>
      <c r="AR117" s="40" t="str">
        <f>IF(Table3[[#This Row],[144]]="yes",Table3[[#This Row],[Column3]],"")</f>
        <v/>
      </c>
      <c r="AS117" s="40" t="str">
        <f>IF(Table3[[#This Row],[26]]="yes",Table3[[#This Row],[Column4]],"")</f>
        <v/>
      </c>
      <c r="AT117" s="40" t="str">
        <f>IF(Table3[[#This Row],[51]]="yes",Table3[[#This Row],[Column5]],"")</f>
        <v/>
      </c>
      <c r="AU117" s="25" t="str">
        <f>IF(COUNTBLANK(Table3[[#This Row],[Date 1]:[Date 8]])=7,IF(Table3[[#This Row],[Column9]]&lt;&gt;"",IF(SUM(L117:S117)&lt;&gt;0,Table3[[#This Row],[Column9]],""),""),(SUBSTITUTE(TRIM(SUBSTITUTE(AO117&amp;","&amp;AP117&amp;","&amp;AQ117&amp;","&amp;AR117&amp;","&amp;AS117&amp;","&amp;AT117&amp;",",","," "))," ",", ")))</f>
        <v/>
      </c>
      <c r="AV117" s="31" t="e">
        <f>IF(COUNTBLANK(L117:AC117)&lt;&gt;13,IF(Table3[[#This Row],[Comments]]="Please order in multiples of 20. Minimum order of 100.",IF(COUNTBLANK(Table3[[#This Row],[Date 1]:[Order]])=12,"",1),1),IF(OR(F117="yes",G117="yes",H117="yes",I117="yes",J117="yes",K117="yes",#REF!="yes"),1,""))</f>
        <v>#REF!</v>
      </c>
    </row>
    <row r="118" spans="1:48" ht="36" thickBot="1" x14ac:dyDescent="0.4">
      <c r="A118" s="23" t="s">
        <v>128</v>
      </c>
      <c r="B118" s="125">
        <v>4605</v>
      </c>
      <c r="C118" s="13" t="s">
        <v>348</v>
      </c>
      <c r="D118" s="28" t="s">
        <v>68</v>
      </c>
      <c r="E118" s="27"/>
      <c r="F118" s="26" t="s">
        <v>88</v>
      </c>
      <c r="G118" s="26" t="s">
        <v>21</v>
      </c>
      <c r="H118" s="26" t="s">
        <v>88</v>
      </c>
      <c r="I118" s="26" t="s">
        <v>88</v>
      </c>
      <c r="J118" s="26" t="s">
        <v>21</v>
      </c>
      <c r="K118" s="26" t="s">
        <v>21</v>
      </c>
      <c r="L118" s="19"/>
      <c r="M118" s="17"/>
      <c r="N118" s="17"/>
      <c r="O118" s="17"/>
      <c r="P118" s="17"/>
      <c r="Q118" s="17"/>
      <c r="R118" s="17"/>
      <c r="S118" s="18"/>
      <c r="T118" s="131" t="str">
        <f>Table3[[#This Row],[Column12]]</f>
        <v>Auto:</v>
      </c>
      <c r="U118" s="22"/>
      <c r="V118" s="46" t="str">
        <f>IF(Table3[[#This Row],[TagOrderMethod]]="Ratio:","plants per 1 tag",IF(Table3[[#This Row],[TagOrderMethod]]="tags included","",IF(Table3[[#This Row],[TagOrderMethod]]="Qty:","tags",IF(Table3[[#This Row],[TagOrderMethod]]="Auto:",IF(U118&lt;&gt;"","tags","")))))</f>
        <v/>
      </c>
      <c r="W118" s="14">
        <v>50</v>
      </c>
      <c r="X118" s="14" t="str">
        <f>IF(ISNUMBER(SEARCH("tag",Table3[[#This Row],[Notes]])), "Yes", "No")</f>
        <v>No</v>
      </c>
      <c r="Y118" s="14" t="str">
        <f>IF(Table3[[#This Row],[Column11]]="yes","tags included","Auto:")</f>
        <v>Auto:</v>
      </c>
      <c r="Z11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Row],[TagOrderMethod]]="Auto:",IF(U118&gt;0,U118,IF(COUNTBLANK(L118:S118)=8,"",(IF(Table3[[#This Row],[Column11]]&lt;&gt;"no",Table3[[#This Row],[Size]]*(SUM(Table3[[#This Row],[Date 1]:[Date 8]])),"")))),""))),(Table3[[#This Row],[Bundle]])),"")</f>
        <v/>
      </c>
      <c r="AB118" s="86" t="str">
        <f t="shared" si="2"/>
        <v/>
      </c>
      <c r="AC118" s="68"/>
      <c r="AD118" s="37"/>
      <c r="AE118" s="38"/>
      <c r="AF118" s="39"/>
      <c r="AG118" s="111" t="s">
        <v>468</v>
      </c>
      <c r="AH118" s="111" t="s">
        <v>21</v>
      </c>
      <c r="AI118" s="111" t="s">
        <v>469</v>
      </c>
      <c r="AJ118" s="111" t="s">
        <v>470</v>
      </c>
      <c r="AK118" s="111" t="s">
        <v>21</v>
      </c>
      <c r="AL118" s="111" t="s">
        <v>21</v>
      </c>
      <c r="AM118" s="111" t="b">
        <f>IF(AND(Table3[[#This Row],[Column68]]=TRUE,COUNTBLANK(Table3[[#This Row],[Date 1]:[Date 8]])=8),TRUE,FALSE)</f>
        <v>0</v>
      </c>
      <c r="AN118" s="111" t="b">
        <f>COUNTIF(Table3[[#This Row],[512]:[51]],"yes")&gt;0</f>
        <v>0</v>
      </c>
      <c r="AO118" s="40" t="str">
        <f>IF(Table3[[#This Row],[512]]="yes",Table3[[#This Row],[Column1]],"")</f>
        <v/>
      </c>
      <c r="AP118" s="40" t="str">
        <f>IF(Table3[[#This Row],[250]]="yes",Table3[[#This Row],[Column1.5]],"")</f>
        <v/>
      </c>
      <c r="AQ118" s="40" t="str">
        <f>IF(Table3[[#This Row],[288]]="yes",Table3[[#This Row],[Column2]],"")</f>
        <v/>
      </c>
      <c r="AR118" s="40" t="str">
        <f>IF(Table3[[#This Row],[144]]="yes",Table3[[#This Row],[Column3]],"")</f>
        <v/>
      </c>
      <c r="AS118" s="40" t="str">
        <f>IF(Table3[[#This Row],[26]]="yes",Table3[[#This Row],[Column4]],"")</f>
        <v/>
      </c>
      <c r="AT118" s="40" t="str">
        <f>IF(Table3[[#This Row],[51]]="yes",Table3[[#This Row],[Column5]],"")</f>
        <v/>
      </c>
      <c r="AU118" s="25" t="str">
        <f>IF(COUNTBLANK(Table3[[#This Row],[Date 1]:[Date 8]])=7,IF(Table3[[#This Row],[Column9]]&lt;&gt;"",IF(SUM(L118:S118)&lt;&gt;0,Table3[[#This Row],[Column9]],""),""),(SUBSTITUTE(TRIM(SUBSTITUTE(AO118&amp;","&amp;AP118&amp;","&amp;AQ118&amp;","&amp;AR118&amp;","&amp;AS118&amp;","&amp;AT118&amp;",",","," "))," ",", ")))</f>
        <v/>
      </c>
      <c r="AV118" s="31" t="e">
        <f>IF(COUNTBLANK(L118:AC118)&lt;&gt;13,IF(Table3[[#This Row],[Comments]]="Please order in multiples of 20. Minimum order of 100.",IF(COUNTBLANK(Table3[[#This Row],[Date 1]:[Order]])=12,"",1),1),IF(OR(F118="yes",G118="yes",H118="yes",I118="yes",J118="yes",K118="yes",#REF!="yes"),1,""))</f>
        <v>#REF!</v>
      </c>
    </row>
    <row r="119" spans="1:48" ht="36" thickBot="1" x14ac:dyDescent="0.4">
      <c r="A119" s="23" t="s">
        <v>128</v>
      </c>
      <c r="B119" s="125">
        <v>4630</v>
      </c>
      <c r="C119" s="13" t="s">
        <v>348</v>
      </c>
      <c r="D119" s="28" t="s">
        <v>391</v>
      </c>
      <c r="E119" s="27"/>
      <c r="F119" s="26" t="s">
        <v>88</v>
      </c>
      <c r="G119" s="26" t="s">
        <v>21</v>
      </c>
      <c r="H119" s="26" t="s">
        <v>88</v>
      </c>
      <c r="I119" s="26" t="s">
        <v>88</v>
      </c>
      <c r="J119" s="26" t="s">
        <v>21</v>
      </c>
      <c r="K119" s="26" t="s">
        <v>21</v>
      </c>
      <c r="L119" s="19"/>
      <c r="M119" s="17"/>
      <c r="N119" s="17"/>
      <c r="O119" s="17"/>
      <c r="P119" s="17"/>
      <c r="Q119" s="17"/>
      <c r="R119" s="17"/>
      <c r="S119" s="18"/>
      <c r="T119" s="131" t="str">
        <f>Table3[[#This Row],[Column12]]</f>
        <v>Auto:</v>
      </c>
      <c r="U119" s="22"/>
      <c r="V119" s="46" t="str">
        <f>IF(Table3[[#This Row],[TagOrderMethod]]="Ratio:","plants per 1 tag",IF(Table3[[#This Row],[TagOrderMethod]]="tags included","",IF(Table3[[#This Row],[TagOrderMethod]]="Qty:","tags",IF(Table3[[#This Row],[TagOrderMethod]]="Auto:",IF(U119&lt;&gt;"","tags","")))))</f>
        <v/>
      </c>
      <c r="W119" s="14">
        <v>50</v>
      </c>
      <c r="X119" s="14" t="str">
        <f>IF(ISNUMBER(SEARCH("tag",Table3[[#This Row],[Notes]])), "Yes", "No")</f>
        <v>No</v>
      </c>
      <c r="Y119" s="14" t="str">
        <f>IF(Table3[[#This Row],[Column11]]="yes","tags included","Auto:")</f>
        <v>Auto:</v>
      </c>
      <c r="Z11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1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Row],[TagOrderMethod]]="Auto:",IF(U119&gt;0,U119,IF(COUNTBLANK(L119:S119)=8,"",(IF(Table3[[#This Row],[Column11]]&lt;&gt;"no",Table3[[#This Row],[Size]]*(SUM(Table3[[#This Row],[Date 1]:[Date 8]])),"")))),""))),(Table3[[#This Row],[Bundle]])),"")</f>
        <v/>
      </c>
      <c r="AB119" s="86" t="str">
        <f t="shared" si="2"/>
        <v/>
      </c>
      <c r="AC119" s="68"/>
      <c r="AD119" s="37"/>
      <c r="AE119" s="38"/>
      <c r="AF119" s="39"/>
      <c r="AG119" s="111" t="s">
        <v>471</v>
      </c>
      <c r="AH119" s="111" t="s">
        <v>21</v>
      </c>
      <c r="AI119" s="111" t="s">
        <v>472</v>
      </c>
      <c r="AJ119" s="111" t="s">
        <v>473</v>
      </c>
      <c r="AK119" s="111" t="s">
        <v>21</v>
      </c>
      <c r="AL119" s="111" t="s">
        <v>21</v>
      </c>
      <c r="AM119" s="111" t="b">
        <f>IF(AND(Table3[[#This Row],[Column68]]=TRUE,COUNTBLANK(Table3[[#This Row],[Date 1]:[Date 8]])=8),TRUE,FALSE)</f>
        <v>0</v>
      </c>
      <c r="AN119" s="111" t="b">
        <f>COUNTIF(Table3[[#This Row],[512]:[51]],"yes")&gt;0</f>
        <v>0</v>
      </c>
      <c r="AO119" s="40" t="str">
        <f>IF(Table3[[#This Row],[512]]="yes",Table3[[#This Row],[Column1]],"")</f>
        <v/>
      </c>
      <c r="AP119" s="40" t="str">
        <f>IF(Table3[[#This Row],[250]]="yes",Table3[[#This Row],[Column1.5]],"")</f>
        <v/>
      </c>
      <c r="AQ119" s="40" t="str">
        <f>IF(Table3[[#This Row],[288]]="yes",Table3[[#This Row],[Column2]],"")</f>
        <v/>
      </c>
      <c r="AR119" s="40" t="str">
        <f>IF(Table3[[#This Row],[144]]="yes",Table3[[#This Row],[Column3]],"")</f>
        <v/>
      </c>
      <c r="AS119" s="40" t="str">
        <f>IF(Table3[[#This Row],[26]]="yes",Table3[[#This Row],[Column4]],"")</f>
        <v/>
      </c>
      <c r="AT119" s="40" t="str">
        <f>IF(Table3[[#This Row],[51]]="yes",Table3[[#This Row],[Column5]],"")</f>
        <v/>
      </c>
      <c r="AU119" s="25" t="str">
        <f>IF(COUNTBLANK(Table3[[#This Row],[Date 1]:[Date 8]])=7,IF(Table3[[#This Row],[Column9]]&lt;&gt;"",IF(SUM(L119:S119)&lt;&gt;0,Table3[[#This Row],[Column9]],""),""),(SUBSTITUTE(TRIM(SUBSTITUTE(AO119&amp;","&amp;AP119&amp;","&amp;AQ119&amp;","&amp;AR119&amp;","&amp;AS119&amp;","&amp;AT119&amp;",",","," "))," ",", ")))</f>
        <v/>
      </c>
      <c r="AV119" s="31" t="e">
        <f>IF(COUNTBLANK(L119:AC119)&lt;&gt;13,IF(Table3[[#This Row],[Comments]]="Please order in multiples of 20. Minimum order of 100.",IF(COUNTBLANK(Table3[[#This Row],[Date 1]:[Order]])=12,"",1),1),IF(OR(F119="yes",G119="yes",H119="yes",I119="yes",J119="yes",K119="yes",#REF!="yes"),1,""))</f>
        <v>#REF!</v>
      </c>
    </row>
    <row r="120" spans="1:48" ht="36" thickBot="1" x14ac:dyDescent="0.4">
      <c r="A120" s="23" t="s">
        <v>128</v>
      </c>
      <c r="B120" s="125">
        <v>4633</v>
      </c>
      <c r="C120" s="13" t="s">
        <v>348</v>
      </c>
      <c r="D120" s="28" t="s">
        <v>392</v>
      </c>
      <c r="E120" s="27"/>
      <c r="F120" s="26" t="s">
        <v>88</v>
      </c>
      <c r="G120" s="26" t="s">
        <v>21</v>
      </c>
      <c r="H120" s="26" t="s">
        <v>88</v>
      </c>
      <c r="I120" s="26" t="s">
        <v>88</v>
      </c>
      <c r="J120" s="26" t="s">
        <v>21</v>
      </c>
      <c r="K120" s="26" t="s">
        <v>21</v>
      </c>
      <c r="L120" s="19"/>
      <c r="M120" s="17"/>
      <c r="N120" s="17"/>
      <c r="O120" s="17"/>
      <c r="P120" s="17"/>
      <c r="Q120" s="17"/>
      <c r="R120" s="17"/>
      <c r="S120" s="18"/>
      <c r="T120" s="131" t="str">
        <f>Table3[[#This Row],[Column12]]</f>
        <v>Auto:</v>
      </c>
      <c r="U120" s="22"/>
      <c r="V120" s="46" t="str">
        <f>IF(Table3[[#This Row],[TagOrderMethod]]="Ratio:","plants per 1 tag",IF(Table3[[#This Row],[TagOrderMethod]]="tags included","",IF(Table3[[#This Row],[TagOrderMethod]]="Qty:","tags",IF(Table3[[#This Row],[TagOrderMethod]]="Auto:",IF(U120&lt;&gt;"","tags","")))))</f>
        <v/>
      </c>
      <c r="W120" s="14">
        <v>50</v>
      </c>
      <c r="X120" s="14" t="str">
        <f>IF(ISNUMBER(SEARCH("tag",Table3[[#This Row],[Notes]])), "Yes", "No")</f>
        <v>No</v>
      </c>
      <c r="Y120" s="14" t="str">
        <f>IF(Table3[[#This Row],[Column11]]="yes","tags included","Auto:")</f>
        <v>Auto:</v>
      </c>
      <c r="Z12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Row],[TagOrderMethod]]="Auto:",IF(U120&gt;0,U120,IF(COUNTBLANK(L120:S120)=8,"",(IF(Table3[[#This Row],[Column11]]&lt;&gt;"no",Table3[[#This Row],[Size]]*(SUM(Table3[[#This Row],[Date 1]:[Date 8]])),"")))),""))),(Table3[[#This Row],[Bundle]])),"")</f>
        <v/>
      </c>
      <c r="AB120" s="86" t="str">
        <f t="shared" si="2"/>
        <v/>
      </c>
      <c r="AC120" s="68"/>
      <c r="AD120" s="37"/>
      <c r="AE120" s="38"/>
      <c r="AF120" s="39"/>
      <c r="AG120" s="111" t="s">
        <v>1060</v>
      </c>
      <c r="AH120" s="111" t="s">
        <v>21</v>
      </c>
      <c r="AI120" s="111" t="s">
        <v>1061</v>
      </c>
      <c r="AJ120" s="111" t="s">
        <v>1062</v>
      </c>
      <c r="AK120" s="111" t="s">
        <v>21</v>
      </c>
      <c r="AL120" s="111" t="s">
        <v>21</v>
      </c>
      <c r="AM120" s="111" t="b">
        <f>IF(AND(Table3[[#This Row],[Column68]]=TRUE,COUNTBLANK(Table3[[#This Row],[Date 1]:[Date 8]])=8),TRUE,FALSE)</f>
        <v>0</v>
      </c>
      <c r="AN120" s="111" t="b">
        <f>COUNTIF(Table3[[#This Row],[512]:[51]],"yes")&gt;0</f>
        <v>0</v>
      </c>
      <c r="AO120" s="40" t="str">
        <f>IF(Table3[[#This Row],[512]]="yes",Table3[[#This Row],[Column1]],"")</f>
        <v/>
      </c>
      <c r="AP120" s="40" t="str">
        <f>IF(Table3[[#This Row],[250]]="yes",Table3[[#This Row],[Column1.5]],"")</f>
        <v/>
      </c>
      <c r="AQ120" s="40" t="str">
        <f>IF(Table3[[#This Row],[288]]="yes",Table3[[#This Row],[Column2]],"")</f>
        <v/>
      </c>
      <c r="AR120" s="40" t="str">
        <f>IF(Table3[[#This Row],[144]]="yes",Table3[[#This Row],[Column3]],"")</f>
        <v/>
      </c>
      <c r="AS120" s="40" t="str">
        <f>IF(Table3[[#This Row],[26]]="yes",Table3[[#This Row],[Column4]],"")</f>
        <v/>
      </c>
      <c r="AT120" s="40" t="str">
        <f>IF(Table3[[#This Row],[51]]="yes",Table3[[#This Row],[Column5]],"")</f>
        <v/>
      </c>
      <c r="AU120" s="25" t="str">
        <f>IF(COUNTBLANK(Table3[[#This Row],[Date 1]:[Date 8]])=7,IF(Table3[[#This Row],[Column9]]&lt;&gt;"",IF(SUM(L120:S120)&lt;&gt;0,Table3[[#This Row],[Column9]],""),""),(SUBSTITUTE(TRIM(SUBSTITUTE(AO120&amp;","&amp;AP120&amp;","&amp;AQ120&amp;","&amp;AR120&amp;","&amp;AS120&amp;","&amp;AT120&amp;",",","," "))," ",", ")))</f>
        <v/>
      </c>
      <c r="AV120" s="31" t="e">
        <f>IF(COUNTBLANK(L120:AC120)&lt;&gt;13,IF(Table3[[#This Row],[Comments]]="Please order in multiples of 20. Minimum order of 100.",IF(COUNTBLANK(Table3[[#This Row],[Date 1]:[Order]])=12,"",1),1),IF(OR(F120="yes",G120="yes",H120="yes",I120="yes",J120="yes",K120="yes",#REF!="yes"),1,""))</f>
        <v>#REF!</v>
      </c>
    </row>
    <row r="121" spans="1:48" ht="36" thickBot="1" x14ac:dyDescent="0.4">
      <c r="A121" s="23" t="s">
        <v>128</v>
      </c>
      <c r="B121" s="125">
        <v>4634</v>
      </c>
      <c r="C121" s="13" t="s">
        <v>348</v>
      </c>
      <c r="D121" s="28" t="s">
        <v>393</v>
      </c>
      <c r="E121" s="27"/>
      <c r="F121" s="26" t="s">
        <v>88</v>
      </c>
      <c r="G121" s="26" t="s">
        <v>21</v>
      </c>
      <c r="H121" s="26" t="s">
        <v>88</v>
      </c>
      <c r="I121" s="26" t="s">
        <v>88</v>
      </c>
      <c r="J121" s="26" t="s">
        <v>21</v>
      </c>
      <c r="K121" s="26" t="s">
        <v>21</v>
      </c>
      <c r="L121" s="19"/>
      <c r="M121" s="17"/>
      <c r="N121" s="17"/>
      <c r="O121" s="17"/>
      <c r="P121" s="17"/>
      <c r="Q121" s="17"/>
      <c r="R121" s="17"/>
      <c r="S121" s="18"/>
      <c r="T121" s="131" t="str">
        <f>Table3[[#This Row],[Column12]]</f>
        <v>Auto:</v>
      </c>
      <c r="U121" s="22"/>
      <c r="V121" s="46" t="str">
        <f>IF(Table3[[#This Row],[TagOrderMethod]]="Ratio:","plants per 1 tag",IF(Table3[[#This Row],[TagOrderMethod]]="tags included","",IF(Table3[[#This Row],[TagOrderMethod]]="Qty:","tags",IF(Table3[[#This Row],[TagOrderMethod]]="Auto:",IF(U121&lt;&gt;"","tags","")))))</f>
        <v/>
      </c>
      <c r="W121" s="14">
        <v>50</v>
      </c>
      <c r="X121" s="14" t="str">
        <f>IF(ISNUMBER(SEARCH("tag",Table3[[#This Row],[Notes]])), "Yes", "No")</f>
        <v>No</v>
      </c>
      <c r="Y121" s="14" t="str">
        <f>IF(Table3[[#This Row],[Column11]]="yes","tags included","Auto:")</f>
        <v>Auto:</v>
      </c>
      <c r="Z12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Row],[TagOrderMethod]]="Auto:",IF(U121&gt;0,U121,IF(COUNTBLANK(L121:S121)=8,"",(IF(Table3[[#This Row],[Column11]]&lt;&gt;"no",Table3[[#This Row],[Size]]*(SUM(Table3[[#This Row],[Date 1]:[Date 8]])),"")))),""))),(Table3[[#This Row],[Bundle]])),"")</f>
        <v/>
      </c>
      <c r="AB121" s="86" t="str">
        <f t="shared" si="2"/>
        <v/>
      </c>
      <c r="AC121" s="68"/>
      <c r="AD121" s="37"/>
      <c r="AE121" s="38"/>
      <c r="AF121" s="39"/>
      <c r="AG121" s="111" t="s">
        <v>1063</v>
      </c>
      <c r="AH121" s="111" t="s">
        <v>21</v>
      </c>
      <c r="AI121" s="111" t="s">
        <v>1064</v>
      </c>
      <c r="AJ121" s="111" t="s">
        <v>1065</v>
      </c>
      <c r="AK121" s="111" t="s">
        <v>21</v>
      </c>
      <c r="AL121" s="111" t="s">
        <v>21</v>
      </c>
      <c r="AM121" s="111" t="b">
        <f>IF(AND(Table3[[#This Row],[Column68]]=TRUE,COUNTBLANK(Table3[[#This Row],[Date 1]:[Date 8]])=8),TRUE,FALSE)</f>
        <v>0</v>
      </c>
      <c r="AN121" s="111" t="b">
        <f>COUNTIF(Table3[[#This Row],[512]:[51]],"yes")&gt;0</f>
        <v>0</v>
      </c>
      <c r="AO121" s="40" t="str">
        <f>IF(Table3[[#This Row],[512]]="yes",Table3[[#This Row],[Column1]],"")</f>
        <v/>
      </c>
      <c r="AP121" s="40" t="str">
        <f>IF(Table3[[#This Row],[250]]="yes",Table3[[#This Row],[Column1.5]],"")</f>
        <v/>
      </c>
      <c r="AQ121" s="40" t="str">
        <f>IF(Table3[[#This Row],[288]]="yes",Table3[[#This Row],[Column2]],"")</f>
        <v/>
      </c>
      <c r="AR121" s="40" t="str">
        <f>IF(Table3[[#This Row],[144]]="yes",Table3[[#This Row],[Column3]],"")</f>
        <v/>
      </c>
      <c r="AS121" s="40" t="str">
        <f>IF(Table3[[#This Row],[26]]="yes",Table3[[#This Row],[Column4]],"")</f>
        <v/>
      </c>
      <c r="AT121" s="40" t="str">
        <f>IF(Table3[[#This Row],[51]]="yes",Table3[[#This Row],[Column5]],"")</f>
        <v/>
      </c>
      <c r="AU121" s="25" t="str">
        <f>IF(COUNTBLANK(Table3[[#This Row],[Date 1]:[Date 8]])=7,IF(Table3[[#This Row],[Column9]]&lt;&gt;"",IF(SUM(L121:S121)&lt;&gt;0,Table3[[#This Row],[Column9]],""),""),(SUBSTITUTE(TRIM(SUBSTITUTE(AO121&amp;","&amp;AP121&amp;","&amp;AQ121&amp;","&amp;AR121&amp;","&amp;AS121&amp;","&amp;AT121&amp;",",","," "))," ",", ")))</f>
        <v/>
      </c>
      <c r="AV121" s="31" t="e">
        <f>IF(COUNTBLANK(L121:AC121)&lt;&gt;13,IF(Table3[[#This Row],[Comments]]="Please order in multiples of 20. Minimum order of 100.",IF(COUNTBLANK(Table3[[#This Row],[Date 1]:[Order]])=12,"",1),1),IF(OR(F121="yes",G121="yes",H121="yes",I121="yes",J121="yes",K121="yes",#REF!="yes"),1,""))</f>
        <v>#REF!</v>
      </c>
    </row>
    <row r="122" spans="1:48" ht="36" thickBot="1" x14ac:dyDescent="0.4">
      <c r="A122" s="23" t="s">
        <v>128</v>
      </c>
      <c r="B122" s="125">
        <v>4635</v>
      </c>
      <c r="C122" s="13" t="s">
        <v>348</v>
      </c>
      <c r="D122" s="28" t="s">
        <v>69</v>
      </c>
      <c r="E122" s="27"/>
      <c r="F122" s="26" t="s">
        <v>88</v>
      </c>
      <c r="G122" s="26" t="s">
        <v>21</v>
      </c>
      <c r="H122" s="26" t="s">
        <v>88</v>
      </c>
      <c r="I122" s="26" t="s">
        <v>88</v>
      </c>
      <c r="J122" s="26" t="s">
        <v>21</v>
      </c>
      <c r="K122" s="26" t="s">
        <v>21</v>
      </c>
      <c r="L122" s="19"/>
      <c r="M122" s="17"/>
      <c r="N122" s="17"/>
      <c r="O122" s="17"/>
      <c r="P122" s="17"/>
      <c r="Q122" s="17"/>
      <c r="R122" s="17"/>
      <c r="S122" s="18"/>
      <c r="T122" s="131" t="str">
        <f>Table3[[#This Row],[Column12]]</f>
        <v>Auto:</v>
      </c>
      <c r="U122" s="22"/>
      <c r="V122" s="46" t="str">
        <f>IF(Table3[[#This Row],[TagOrderMethod]]="Ratio:","plants per 1 tag",IF(Table3[[#This Row],[TagOrderMethod]]="tags included","",IF(Table3[[#This Row],[TagOrderMethod]]="Qty:","tags",IF(Table3[[#This Row],[TagOrderMethod]]="Auto:",IF(U122&lt;&gt;"","tags","")))))</f>
        <v/>
      </c>
      <c r="W122" s="14">
        <v>50</v>
      </c>
      <c r="X122" s="14" t="str">
        <f>IF(ISNUMBER(SEARCH("tag",Table3[[#This Row],[Notes]])), "Yes", "No")</f>
        <v>No</v>
      </c>
      <c r="Y122" s="14" t="str">
        <f>IF(Table3[[#This Row],[Column11]]="yes","tags included","Auto:")</f>
        <v>Auto:</v>
      </c>
      <c r="Z12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Row],[TagOrderMethod]]="Auto:",IF(U122&gt;0,U122,IF(COUNTBLANK(L122:S122)=8,"",(IF(Table3[[#This Row],[Column11]]&lt;&gt;"no",Table3[[#This Row],[Size]]*(SUM(Table3[[#This Row],[Date 1]:[Date 8]])),"")))),""))),(Table3[[#This Row],[Bundle]])),"")</f>
        <v/>
      </c>
      <c r="AB122" s="86" t="str">
        <f t="shared" si="2"/>
        <v/>
      </c>
      <c r="AC122" s="68"/>
      <c r="AD122" s="37"/>
      <c r="AE122" s="38"/>
      <c r="AF122" s="39"/>
      <c r="AG122" s="111" t="s">
        <v>474</v>
      </c>
      <c r="AH122" s="111" t="s">
        <v>21</v>
      </c>
      <c r="AI122" s="111" t="s">
        <v>475</v>
      </c>
      <c r="AJ122" s="111" t="s">
        <v>476</v>
      </c>
      <c r="AK122" s="111" t="s">
        <v>21</v>
      </c>
      <c r="AL122" s="111" t="s">
        <v>21</v>
      </c>
      <c r="AM122" s="111" t="b">
        <f>IF(AND(Table3[[#This Row],[Column68]]=TRUE,COUNTBLANK(Table3[[#This Row],[Date 1]:[Date 8]])=8),TRUE,FALSE)</f>
        <v>0</v>
      </c>
      <c r="AN122" s="111" t="b">
        <f>COUNTIF(Table3[[#This Row],[512]:[51]],"yes")&gt;0</f>
        <v>0</v>
      </c>
      <c r="AO122" s="40" t="str">
        <f>IF(Table3[[#This Row],[512]]="yes",Table3[[#This Row],[Column1]],"")</f>
        <v/>
      </c>
      <c r="AP122" s="40" t="str">
        <f>IF(Table3[[#This Row],[250]]="yes",Table3[[#This Row],[Column1.5]],"")</f>
        <v/>
      </c>
      <c r="AQ122" s="40" t="str">
        <f>IF(Table3[[#This Row],[288]]="yes",Table3[[#This Row],[Column2]],"")</f>
        <v/>
      </c>
      <c r="AR122" s="40" t="str">
        <f>IF(Table3[[#This Row],[144]]="yes",Table3[[#This Row],[Column3]],"")</f>
        <v/>
      </c>
      <c r="AS122" s="40" t="str">
        <f>IF(Table3[[#This Row],[26]]="yes",Table3[[#This Row],[Column4]],"")</f>
        <v/>
      </c>
      <c r="AT122" s="40" t="str">
        <f>IF(Table3[[#This Row],[51]]="yes",Table3[[#This Row],[Column5]],"")</f>
        <v/>
      </c>
      <c r="AU122" s="25" t="str">
        <f>IF(COUNTBLANK(Table3[[#This Row],[Date 1]:[Date 8]])=7,IF(Table3[[#This Row],[Column9]]&lt;&gt;"",IF(SUM(L122:S122)&lt;&gt;0,Table3[[#This Row],[Column9]],""),""),(SUBSTITUTE(TRIM(SUBSTITUTE(AO122&amp;","&amp;AP122&amp;","&amp;AQ122&amp;","&amp;AR122&amp;","&amp;AS122&amp;","&amp;AT122&amp;",",","," "))," ",", ")))</f>
        <v/>
      </c>
      <c r="AV122" s="31" t="e">
        <f>IF(COUNTBLANK(L122:AC122)&lt;&gt;13,IF(Table3[[#This Row],[Comments]]="Please order in multiples of 20. Minimum order of 100.",IF(COUNTBLANK(Table3[[#This Row],[Date 1]:[Order]])=12,"",1),1),IF(OR(F122="yes",G122="yes",H122="yes",I122="yes",J122="yes",K122="yes",#REF!="yes"),1,""))</f>
        <v>#REF!</v>
      </c>
    </row>
    <row r="123" spans="1:48" ht="36" thickBot="1" x14ac:dyDescent="0.4">
      <c r="A123" s="23" t="s">
        <v>128</v>
      </c>
      <c r="B123" s="125">
        <v>4640</v>
      </c>
      <c r="C123" s="13" t="s">
        <v>348</v>
      </c>
      <c r="D123" s="28" t="s">
        <v>577</v>
      </c>
      <c r="E123" s="27"/>
      <c r="F123" s="26" t="s">
        <v>88</v>
      </c>
      <c r="G123" s="26" t="s">
        <v>21</v>
      </c>
      <c r="H123" s="26" t="s">
        <v>88</v>
      </c>
      <c r="I123" s="26" t="s">
        <v>88</v>
      </c>
      <c r="J123" s="26" t="s">
        <v>21</v>
      </c>
      <c r="K123" s="26" t="s">
        <v>21</v>
      </c>
      <c r="L123" s="19"/>
      <c r="M123" s="17"/>
      <c r="N123" s="17"/>
      <c r="O123" s="17"/>
      <c r="P123" s="17"/>
      <c r="Q123" s="17"/>
      <c r="R123" s="17"/>
      <c r="S123" s="18"/>
      <c r="T123" s="131" t="str">
        <f>Table3[[#This Row],[Column12]]</f>
        <v>Auto:</v>
      </c>
      <c r="U123" s="22"/>
      <c r="V123" s="46" t="str">
        <f>IF(Table3[[#This Row],[TagOrderMethod]]="Ratio:","plants per 1 tag",IF(Table3[[#This Row],[TagOrderMethod]]="tags included","",IF(Table3[[#This Row],[TagOrderMethod]]="Qty:","tags",IF(Table3[[#This Row],[TagOrderMethod]]="Auto:",IF(U123&lt;&gt;"","tags","")))))</f>
        <v/>
      </c>
      <c r="W123" s="14">
        <v>50</v>
      </c>
      <c r="X123" s="14" t="str">
        <f>IF(ISNUMBER(SEARCH("tag",Table3[[#This Row],[Notes]])), "Yes", "No")</f>
        <v>No</v>
      </c>
      <c r="Y123" s="14" t="str">
        <f>IF(Table3[[#This Row],[Column11]]="yes","tags included","Auto:")</f>
        <v>Auto:</v>
      </c>
      <c r="Z12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Row],[TagOrderMethod]]="Auto:",IF(U123&gt;0,U123,IF(COUNTBLANK(L123:S123)=8,"",(IF(Table3[[#This Row],[Column11]]&lt;&gt;"no",Table3[[#This Row],[Size]]*(SUM(Table3[[#This Row],[Date 1]:[Date 8]])),"")))),""))),(Table3[[#This Row],[Bundle]])),"")</f>
        <v/>
      </c>
      <c r="AB123" s="86" t="str">
        <f t="shared" si="2"/>
        <v/>
      </c>
      <c r="AC123" s="68"/>
      <c r="AD123" s="37"/>
      <c r="AE123" s="38"/>
      <c r="AF123" s="39"/>
      <c r="AG123" s="111" t="s">
        <v>477</v>
      </c>
      <c r="AH123" s="111" t="s">
        <v>21</v>
      </c>
      <c r="AI123" s="111" t="s">
        <v>478</v>
      </c>
      <c r="AJ123" s="111" t="s">
        <v>479</v>
      </c>
      <c r="AK123" s="111" t="s">
        <v>21</v>
      </c>
      <c r="AL123" s="111" t="s">
        <v>21</v>
      </c>
      <c r="AM123" s="111" t="b">
        <f>IF(AND(Table3[[#This Row],[Column68]]=TRUE,COUNTBLANK(Table3[[#This Row],[Date 1]:[Date 8]])=8),TRUE,FALSE)</f>
        <v>0</v>
      </c>
      <c r="AN123" s="111" t="b">
        <f>COUNTIF(Table3[[#This Row],[512]:[51]],"yes")&gt;0</f>
        <v>0</v>
      </c>
      <c r="AO123" s="40" t="str">
        <f>IF(Table3[[#This Row],[512]]="yes",Table3[[#This Row],[Column1]],"")</f>
        <v/>
      </c>
      <c r="AP123" s="40" t="str">
        <f>IF(Table3[[#This Row],[250]]="yes",Table3[[#This Row],[Column1.5]],"")</f>
        <v/>
      </c>
      <c r="AQ123" s="40" t="str">
        <f>IF(Table3[[#This Row],[288]]="yes",Table3[[#This Row],[Column2]],"")</f>
        <v/>
      </c>
      <c r="AR123" s="40" t="str">
        <f>IF(Table3[[#This Row],[144]]="yes",Table3[[#This Row],[Column3]],"")</f>
        <v/>
      </c>
      <c r="AS123" s="40" t="str">
        <f>IF(Table3[[#This Row],[26]]="yes",Table3[[#This Row],[Column4]],"")</f>
        <v/>
      </c>
      <c r="AT123" s="40" t="str">
        <f>IF(Table3[[#This Row],[51]]="yes",Table3[[#This Row],[Column5]],"")</f>
        <v/>
      </c>
      <c r="AU123" s="25" t="str">
        <f>IF(COUNTBLANK(Table3[[#This Row],[Date 1]:[Date 8]])=7,IF(Table3[[#This Row],[Column9]]&lt;&gt;"",IF(SUM(L123:S123)&lt;&gt;0,Table3[[#This Row],[Column9]],""),""),(SUBSTITUTE(TRIM(SUBSTITUTE(AO123&amp;","&amp;AP123&amp;","&amp;AQ123&amp;","&amp;AR123&amp;","&amp;AS123&amp;","&amp;AT123&amp;",",","," "))," ",", ")))</f>
        <v/>
      </c>
      <c r="AV123" s="31" t="e">
        <f>IF(COUNTBLANK(L123:AC123)&lt;&gt;13,IF(Table3[[#This Row],[Comments]]="Please order in multiples of 20. Minimum order of 100.",IF(COUNTBLANK(Table3[[#This Row],[Date 1]:[Order]])=12,"",1),1),IF(OR(F123="yes",G123="yes",H123="yes",I123="yes",J123="yes",K123="yes",#REF!="yes"),1,""))</f>
        <v>#REF!</v>
      </c>
    </row>
    <row r="124" spans="1:48" ht="36" thickBot="1" x14ac:dyDescent="0.4">
      <c r="A124" s="23" t="s">
        <v>128</v>
      </c>
      <c r="B124" s="125">
        <v>4642</v>
      </c>
      <c r="C124" s="13" t="s">
        <v>348</v>
      </c>
      <c r="D124" s="28" t="s">
        <v>394</v>
      </c>
      <c r="E124" s="27"/>
      <c r="F124" s="26" t="s">
        <v>88</v>
      </c>
      <c r="G124" s="26" t="s">
        <v>21</v>
      </c>
      <c r="H124" s="26" t="s">
        <v>88</v>
      </c>
      <c r="I124" s="26" t="s">
        <v>88</v>
      </c>
      <c r="J124" s="26" t="s">
        <v>21</v>
      </c>
      <c r="K124" s="26" t="s">
        <v>21</v>
      </c>
      <c r="L124" s="19"/>
      <c r="M124" s="17"/>
      <c r="N124" s="17"/>
      <c r="O124" s="17"/>
      <c r="P124" s="17"/>
      <c r="Q124" s="17"/>
      <c r="R124" s="17"/>
      <c r="S124" s="18"/>
      <c r="T124" s="131" t="str">
        <f>Table3[[#This Row],[Column12]]</f>
        <v>Auto:</v>
      </c>
      <c r="U124" s="22"/>
      <c r="V124" s="46" t="str">
        <f>IF(Table3[[#This Row],[TagOrderMethod]]="Ratio:","plants per 1 tag",IF(Table3[[#This Row],[TagOrderMethod]]="tags included","",IF(Table3[[#This Row],[TagOrderMethod]]="Qty:","tags",IF(Table3[[#This Row],[TagOrderMethod]]="Auto:",IF(U124&lt;&gt;"","tags","")))))</f>
        <v/>
      </c>
      <c r="W124" s="14">
        <v>50</v>
      </c>
      <c r="X124" s="14" t="str">
        <f>IF(ISNUMBER(SEARCH("tag",Table3[[#This Row],[Notes]])), "Yes", "No")</f>
        <v>No</v>
      </c>
      <c r="Y124" s="14" t="str">
        <f>IF(Table3[[#This Row],[Column11]]="yes","tags included","Auto:")</f>
        <v>Auto:</v>
      </c>
      <c r="Z12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Row],[TagOrderMethod]]="Auto:",IF(U124&gt;0,U124,IF(COUNTBLANK(L124:S124)=8,"",(IF(Table3[[#This Row],[Column11]]&lt;&gt;"no",Table3[[#This Row],[Size]]*(SUM(Table3[[#This Row],[Date 1]:[Date 8]])),"")))),""))),(Table3[[#This Row],[Bundle]])),"")</f>
        <v/>
      </c>
      <c r="AB124" s="86" t="str">
        <f t="shared" si="2"/>
        <v/>
      </c>
      <c r="AC124" s="68"/>
      <c r="AD124" s="37"/>
      <c r="AE124" s="38"/>
      <c r="AF124" s="39"/>
      <c r="AG124" s="111" t="s">
        <v>1066</v>
      </c>
      <c r="AH124" s="111" t="s">
        <v>21</v>
      </c>
      <c r="AI124" s="111" t="s">
        <v>1067</v>
      </c>
      <c r="AJ124" s="111" t="s">
        <v>1068</v>
      </c>
      <c r="AK124" s="111" t="s">
        <v>21</v>
      </c>
      <c r="AL124" s="111" t="s">
        <v>21</v>
      </c>
      <c r="AM124" s="111" t="b">
        <f>IF(AND(Table3[[#This Row],[Column68]]=TRUE,COUNTBLANK(Table3[[#This Row],[Date 1]:[Date 8]])=8),TRUE,FALSE)</f>
        <v>0</v>
      </c>
      <c r="AN124" s="111" t="b">
        <f>COUNTIF(Table3[[#This Row],[512]:[51]],"yes")&gt;0</f>
        <v>0</v>
      </c>
      <c r="AO124" s="40" t="str">
        <f>IF(Table3[[#This Row],[512]]="yes",Table3[[#This Row],[Column1]],"")</f>
        <v/>
      </c>
      <c r="AP124" s="40" t="str">
        <f>IF(Table3[[#This Row],[250]]="yes",Table3[[#This Row],[Column1.5]],"")</f>
        <v/>
      </c>
      <c r="AQ124" s="40" t="str">
        <f>IF(Table3[[#This Row],[288]]="yes",Table3[[#This Row],[Column2]],"")</f>
        <v/>
      </c>
      <c r="AR124" s="40" t="str">
        <f>IF(Table3[[#This Row],[144]]="yes",Table3[[#This Row],[Column3]],"")</f>
        <v/>
      </c>
      <c r="AS124" s="40" t="str">
        <f>IF(Table3[[#This Row],[26]]="yes",Table3[[#This Row],[Column4]],"")</f>
        <v/>
      </c>
      <c r="AT124" s="40" t="str">
        <f>IF(Table3[[#This Row],[51]]="yes",Table3[[#This Row],[Column5]],"")</f>
        <v/>
      </c>
      <c r="AU124" s="25" t="str">
        <f>IF(COUNTBLANK(Table3[[#This Row],[Date 1]:[Date 8]])=7,IF(Table3[[#This Row],[Column9]]&lt;&gt;"",IF(SUM(L124:S124)&lt;&gt;0,Table3[[#This Row],[Column9]],""),""),(SUBSTITUTE(TRIM(SUBSTITUTE(AO124&amp;","&amp;AP124&amp;","&amp;AQ124&amp;","&amp;AR124&amp;","&amp;AS124&amp;","&amp;AT124&amp;",",","," "))," ",", ")))</f>
        <v/>
      </c>
      <c r="AV124" s="31" t="e">
        <f>IF(COUNTBLANK(L124:AC124)&lt;&gt;13,IF(Table3[[#This Row],[Comments]]="Please order in multiples of 20. Minimum order of 100.",IF(COUNTBLANK(Table3[[#This Row],[Date 1]:[Order]])=12,"",1),1),IF(OR(F124="yes",G124="yes",H124="yes",I124="yes",J124="yes",K124="yes",#REF!="yes"),1,""))</f>
        <v>#REF!</v>
      </c>
    </row>
    <row r="125" spans="1:48" ht="36" thickBot="1" x14ac:dyDescent="0.4">
      <c r="A125" s="23" t="s">
        <v>128</v>
      </c>
      <c r="B125" s="125">
        <v>4642</v>
      </c>
      <c r="C125" s="13" t="s">
        <v>348</v>
      </c>
      <c r="D125" s="28" t="s">
        <v>395</v>
      </c>
      <c r="E125" s="27"/>
      <c r="F125" s="26" t="s">
        <v>88</v>
      </c>
      <c r="G125" s="26" t="s">
        <v>21</v>
      </c>
      <c r="H125" s="26" t="s">
        <v>88</v>
      </c>
      <c r="I125" s="26" t="s">
        <v>88</v>
      </c>
      <c r="J125" s="26" t="s">
        <v>21</v>
      </c>
      <c r="K125" s="26" t="s">
        <v>21</v>
      </c>
      <c r="L125" s="19"/>
      <c r="M125" s="17"/>
      <c r="N125" s="17"/>
      <c r="O125" s="17"/>
      <c r="P125" s="17"/>
      <c r="Q125" s="17"/>
      <c r="R125" s="17"/>
      <c r="S125" s="18"/>
      <c r="T125" s="131" t="str">
        <f>Table3[[#This Row],[Column12]]</f>
        <v>Auto:</v>
      </c>
      <c r="U125" s="22"/>
      <c r="V125" s="46" t="str">
        <f>IF(Table3[[#This Row],[TagOrderMethod]]="Ratio:","plants per 1 tag",IF(Table3[[#This Row],[TagOrderMethod]]="tags included","",IF(Table3[[#This Row],[TagOrderMethod]]="Qty:","tags",IF(Table3[[#This Row],[TagOrderMethod]]="Auto:",IF(U125&lt;&gt;"","tags","")))))</f>
        <v/>
      </c>
      <c r="W125" s="14">
        <v>50</v>
      </c>
      <c r="X125" s="14" t="str">
        <f>IF(ISNUMBER(SEARCH("tag",Table3[[#This Row],[Notes]])), "Yes", "No")</f>
        <v>No</v>
      </c>
      <c r="Y125" s="14" t="str">
        <f>IF(Table3[[#This Row],[Column11]]="yes","tags included","Auto:")</f>
        <v>Auto:</v>
      </c>
      <c r="Z12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Row],[TagOrderMethod]]="Auto:",IF(U125&gt;0,U125,IF(COUNTBLANK(L125:S125)=8,"",(IF(Table3[[#This Row],[Column11]]&lt;&gt;"no",Table3[[#This Row],[Size]]*(SUM(Table3[[#This Row],[Date 1]:[Date 8]])),"")))),""))),(Table3[[#This Row],[Bundle]])),"")</f>
        <v/>
      </c>
      <c r="AB125" s="86" t="str">
        <f t="shared" si="2"/>
        <v/>
      </c>
      <c r="AC125" s="68"/>
      <c r="AD125" s="37"/>
      <c r="AE125" s="38"/>
      <c r="AF125" s="39"/>
      <c r="AG125" s="111" t="s">
        <v>1069</v>
      </c>
      <c r="AH125" s="111" t="s">
        <v>21</v>
      </c>
      <c r="AI125" s="111" t="s">
        <v>1070</v>
      </c>
      <c r="AJ125" s="111" t="s">
        <v>1071</v>
      </c>
      <c r="AK125" s="111" t="s">
        <v>21</v>
      </c>
      <c r="AL125" s="111" t="s">
        <v>21</v>
      </c>
      <c r="AM125" s="111" t="b">
        <f>IF(AND(Table3[[#This Row],[Column68]]=TRUE,COUNTBLANK(Table3[[#This Row],[Date 1]:[Date 8]])=8),TRUE,FALSE)</f>
        <v>0</v>
      </c>
      <c r="AN125" s="111" t="b">
        <f>COUNTIF(Table3[[#This Row],[512]:[51]],"yes")&gt;0</f>
        <v>0</v>
      </c>
      <c r="AO125" s="40" t="str">
        <f>IF(Table3[[#This Row],[512]]="yes",Table3[[#This Row],[Column1]],"")</f>
        <v/>
      </c>
      <c r="AP125" s="40" t="str">
        <f>IF(Table3[[#This Row],[250]]="yes",Table3[[#This Row],[Column1.5]],"")</f>
        <v/>
      </c>
      <c r="AQ125" s="40" t="str">
        <f>IF(Table3[[#This Row],[288]]="yes",Table3[[#This Row],[Column2]],"")</f>
        <v/>
      </c>
      <c r="AR125" s="40" t="str">
        <f>IF(Table3[[#This Row],[144]]="yes",Table3[[#This Row],[Column3]],"")</f>
        <v/>
      </c>
      <c r="AS125" s="40" t="str">
        <f>IF(Table3[[#This Row],[26]]="yes",Table3[[#This Row],[Column4]],"")</f>
        <v/>
      </c>
      <c r="AT125" s="40" t="str">
        <f>IF(Table3[[#This Row],[51]]="yes",Table3[[#This Row],[Column5]],"")</f>
        <v/>
      </c>
      <c r="AU125" s="25" t="str">
        <f>IF(COUNTBLANK(Table3[[#This Row],[Date 1]:[Date 8]])=7,IF(Table3[[#This Row],[Column9]]&lt;&gt;"",IF(SUM(L125:S125)&lt;&gt;0,Table3[[#This Row],[Column9]],""),""),(SUBSTITUTE(TRIM(SUBSTITUTE(AO125&amp;","&amp;AP125&amp;","&amp;AQ125&amp;","&amp;AR125&amp;","&amp;AS125&amp;","&amp;AT125&amp;",",","," "))," ",", ")))</f>
        <v/>
      </c>
      <c r="AV125" s="31" t="e">
        <f>IF(COUNTBLANK(L125:AC125)&lt;&gt;13,IF(Table3[[#This Row],[Comments]]="Please order in multiples of 20. Minimum order of 100.",IF(COUNTBLANK(Table3[[#This Row],[Date 1]:[Order]])=12,"",1),1),IF(OR(F125="yes",G125="yes",H125="yes",I125="yes",J125="yes",K125="yes",#REF!="yes"),1,""))</f>
        <v>#REF!</v>
      </c>
    </row>
    <row r="126" spans="1:48" ht="36" thickBot="1" x14ac:dyDescent="0.4">
      <c r="A126" s="23" t="s">
        <v>128</v>
      </c>
      <c r="B126" s="125">
        <v>4642</v>
      </c>
      <c r="C126" s="13" t="s">
        <v>348</v>
      </c>
      <c r="D126" s="28" t="s">
        <v>396</v>
      </c>
      <c r="E126" s="27"/>
      <c r="F126" s="26" t="s">
        <v>88</v>
      </c>
      <c r="G126" s="26" t="s">
        <v>21</v>
      </c>
      <c r="H126" s="26" t="s">
        <v>88</v>
      </c>
      <c r="I126" s="26" t="s">
        <v>88</v>
      </c>
      <c r="J126" s="26" t="s">
        <v>21</v>
      </c>
      <c r="K126" s="26" t="s">
        <v>21</v>
      </c>
      <c r="L126" s="19"/>
      <c r="M126" s="17"/>
      <c r="N126" s="17"/>
      <c r="O126" s="17"/>
      <c r="P126" s="17"/>
      <c r="Q126" s="17"/>
      <c r="R126" s="17"/>
      <c r="S126" s="18"/>
      <c r="T126" s="131" t="str">
        <f>Table3[[#This Row],[Column12]]</f>
        <v>Auto:</v>
      </c>
      <c r="U126" s="22"/>
      <c r="V126" s="46" t="str">
        <f>IF(Table3[[#This Row],[TagOrderMethod]]="Ratio:","plants per 1 tag",IF(Table3[[#This Row],[TagOrderMethod]]="tags included","",IF(Table3[[#This Row],[TagOrderMethod]]="Qty:","tags",IF(Table3[[#This Row],[TagOrderMethod]]="Auto:",IF(U126&lt;&gt;"","tags","")))))</f>
        <v/>
      </c>
      <c r="W126" s="14">
        <v>50</v>
      </c>
      <c r="X126" s="14" t="str">
        <f>IF(ISNUMBER(SEARCH("tag",Table3[[#This Row],[Notes]])), "Yes", "No")</f>
        <v>No</v>
      </c>
      <c r="Y126" s="14" t="str">
        <f>IF(Table3[[#This Row],[Column11]]="yes","tags included","Auto:")</f>
        <v>Auto:</v>
      </c>
      <c r="Z12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Row],[TagOrderMethod]]="Auto:",IF(U126&gt;0,U126,IF(COUNTBLANK(L126:S126)=8,"",(IF(Table3[[#This Row],[Column11]]&lt;&gt;"no",Table3[[#This Row],[Size]]*(SUM(Table3[[#This Row],[Date 1]:[Date 8]])),"")))),""))),(Table3[[#This Row],[Bundle]])),"")</f>
        <v/>
      </c>
      <c r="AB126" s="86" t="str">
        <f t="shared" si="2"/>
        <v/>
      </c>
      <c r="AC126" s="68"/>
      <c r="AD126" s="37"/>
      <c r="AE126" s="38"/>
      <c r="AF126" s="39"/>
      <c r="AG126" s="111" t="s">
        <v>1072</v>
      </c>
      <c r="AH126" s="111" t="s">
        <v>21</v>
      </c>
      <c r="AI126" s="111" t="s">
        <v>1073</v>
      </c>
      <c r="AJ126" s="111" t="s">
        <v>1074</v>
      </c>
      <c r="AK126" s="111" t="s">
        <v>21</v>
      </c>
      <c r="AL126" s="111" t="s">
        <v>21</v>
      </c>
      <c r="AM126" s="111" t="b">
        <f>IF(AND(Table3[[#This Row],[Column68]]=TRUE,COUNTBLANK(Table3[[#This Row],[Date 1]:[Date 8]])=8),TRUE,FALSE)</f>
        <v>0</v>
      </c>
      <c r="AN126" s="111" t="b">
        <f>COUNTIF(Table3[[#This Row],[512]:[51]],"yes")&gt;0</f>
        <v>0</v>
      </c>
      <c r="AO126" s="40" t="str">
        <f>IF(Table3[[#This Row],[512]]="yes",Table3[[#This Row],[Column1]],"")</f>
        <v/>
      </c>
      <c r="AP126" s="40" t="str">
        <f>IF(Table3[[#This Row],[250]]="yes",Table3[[#This Row],[Column1.5]],"")</f>
        <v/>
      </c>
      <c r="AQ126" s="40" t="str">
        <f>IF(Table3[[#This Row],[288]]="yes",Table3[[#This Row],[Column2]],"")</f>
        <v/>
      </c>
      <c r="AR126" s="40" t="str">
        <f>IF(Table3[[#This Row],[144]]="yes",Table3[[#This Row],[Column3]],"")</f>
        <v/>
      </c>
      <c r="AS126" s="40" t="str">
        <f>IF(Table3[[#This Row],[26]]="yes",Table3[[#This Row],[Column4]],"")</f>
        <v/>
      </c>
      <c r="AT126" s="40" t="str">
        <f>IF(Table3[[#This Row],[51]]="yes",Table3[[#This Row],[Column5]],"")</f>
        <v/>
      </c>
      <c r="AU126" s="25" t="str">
        <f>IF(COUNTBLANK(Table3[[#This Row],[Date 1]:[Date 8]])=7,IF(Table3[[#This Row],[Column9]]&lt;&gt;"",IF(SUM(L126:S126)&lt;&gt;0,Table3[[#This Row],[Column9]],""),""),(SUBSTITUTE(TRIM(SUBSTITUTE(AO126&amp;","&amp;AP126&amp;","&amp;AQ126&amp;","&amp;AR126&amp;","&amp;AS126&amp;","&amp;AT126&amp;",",","," "))," ",", ")))</f>
        <v/>
      </c>
      <c r="AV126" s="31" t="e">
        <f>IF(COUNTBLANK(L126:AC126)&lt;&gt;13,IF(Table3[[#This Row],[Comments]]="Please order in multiples of 20. Minimum order of 100.",IF(COUNTBLANK(Table3[[#This Row],[Date 1]:[Order]])=12,"",1),1),IF(OR(F126="yes",G126="yes",H126="yes",I126="yes",J126="yes",K126="yes",#REF!="yes"),1,""))</f>
        <v>#REF!</v>
      </c>
    </row>
    <row r="127" spans="1:48" ht="36" thickBot="1" x14ac:dyDescent="0.4">
      <c r="A127" s="23" t="s">
        <v>128</v>
      </c>
      <c r="B127" s="125">
        <v>4642</v>
      </c>
      <c r="C127" s="13" t="s">
        <v>348</v>
      </c>
      <c r="D127" s="28" t="s">
        <v>397</v>
      </c>
      <c r="E127" s="27"/>
      <c r="F127" s="26" t="s">
        <v>88</v>
      </c>
      <c r="G127" s="26" t="s">
        <v>21</v>
      </c>
      <c r="H127" s="26" t="s">
        <v>88</v>
      </c>
      <c r="I127" s="26" t="s">
        <v>88</v>
      </c>
      <c r="J127" s="26" t="s">
        <v>21</v>
      </c>
      <c r="K127" s="26" t="s">
        <v>21</v>
      </c>
      <c r="L127" s="19"/>
      <c r="M127" s="17"/>
      <c r="N127" s="17"/>
      <c r="O127" s="17"/>
      <c r="P127" s="17"/>
      <c r="Q127" s="17"/>
      <c r="R127" s="17"/>
      <c r="S127" s="18"/>
      <c r="T127" s="131" t="str">
        <f>Table3[[#This Row],[Column12]]</f>
        <v>Auto:</v>
      </c>
      <c r="U127" s="22"/>
      <c r="V127" s="46" t="str">
        <f>IF(Table3[[#This Row],[TagOrderMethod]]="Ratio:","plants per 1 tag",IF(Table3[[#This Row],[TagOrderMethod]]="tags included","",IF(Table3[[#This Row],[TagOrderMethod]]="Qty:","tags",IF(Table3[[#This Row],[TagOrderMethod]]="Auto:",IF(U127&lt;&gt;"","tags","")))))</f>
        <v/>
      </c>
      <c r="W127" s="14">
        <v>50</v>
      </c>
      <c r="X127" s="14" t="str">
        <f>IF(ISNUMBER(SEARCH("tag",Table3[[#This Row],[Notes]])), "Yes", "No")</f>
        <v>No</v>
      </c>
      <c r="Y127" s="14" t="str">
        <f>IF(Table3[[#This Row],[Column11]]="yes","tags included","Auto:")</f>
        <v>Auto:</v>
      </c>
      <c r="Z12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Row],[TagOrderMethod]]="Auto:",IF(U127&gt;0,U127,IF(COUNTBLANK(L127:S127)=8,"",(IF(Table3[[#This Row],[Column11]]&lt;&gt;"no",Table3[[#This Row],[Size]]*(SUM(Table3[[#This Row],[Date 1]:[Date 8]])),"")))),""))),(Table3[[#This Row],[Bundle]])),"")</f>
        <v/>
      </c>
      <c r="AB127" s="86" t="str">
        <f t="shared" si="2"/>
        <v/>
      </c>
      <c r="AC127" s="68"/>
      <c r="AD127" s="37"/>
      <c r="AE127" s="38"/>
      <c r="AF127" s="39"/>
      <c r="AG127" s="111" t="s">
        <v>1075</v>
      </c>
      <c r="AH127" s="111" t="s">
        <v>21</v>
      </c>
      <c r="AI127" s="111" t="s">
        <v>1076</v>
      </c>
      <c r="AJ127" s="111" t="s">
        <v>1077</v>
      </c>
      <c r="AK127" s="111" t="s">
        <v>21</v>
      </c>
      <c r="AL127" s="111" t="s">
        <v>21</v>
      </c>
      <c r="AM127" s="111" t="b">
        <f>IF(AND(Table3[[#This Row],[Column68]]=TRUE,COUNTBLANK(Table3[[#This Row],[Date 1]:[Date 8]])=8),TRUE,FALSE)</f>
        <v>0</v>
      </c>
      <c r="AN127" s="111" t="b">
        <f>COUNTIF(Table3[[#This Row],[512]:[51]],"yes")&gt;0</f>
        <v>0</v>
      </c>
      <c r="AO127" s="40" t="str">
        <f>IF(Table3[[#This Row],[512]]="yes",Table3[[#This Row],[Column1]],"")</f>
        <v/>
      </c>
      <c r="AP127" s="40" t="str">
        <f>IF(Table3[[#This Row],[250]]="yes",Table3[[#This Row],[Column1.5]],"")</f>
        <v/>
      </c>
      <c r="AQ127" s="40" t="str">
        <f>IF(Table3[[#This Row],[288]]="yes",Table3[[#This Row],[Column2]],"")</f>
        <v/>
      </c>
      <c r="AR127" s="40" t="str">
        <f>IF(Table3[[#This Row],[144]]="yes",Table3[[#This Row],[Column3]],"")</f>
        <v/>
      </c>
      <c r="AS127" s="40" t="str">
        <f>IF(Table3[[#This Row],[26]]="yes",Table3[[#This Row],[Column4]],"")</f>
        <v/>
      </c>
      <c r="AT127" s="40" t="str">
        <f>IF(Table3[[#This Row],[51]]="yes",Table3[[#This Row],[Column5]],"")</f>
        <v/>
      </c>
      <c r="AU127" s="25" t="str">
        <f>IF(COUNTBLANK(Table3[[#This Row],[Date 1]:[Date 8]])=7,IF(Table3[[#This Row],[Column9]]&lt;&gt;"",IF(SUM(L127:S127)&lt;&gt;0,Table3[[#This Row],[Column9]],""),""),(SUBSTITUTE(TRIM(SUBSTITUTE(AO127&amp;","&amp;AP127&amp;","&amp;AQ127&amp;","&amp;AR127&amp;","&amp;AS127&amp;","&amp;AT127&amp;",",","," "))," ",", ")))</f>
        <v/>
      </c>
      <c r="AV127" s="31" t="e">
        <f>IF(COUNTBLANK(L127:AC127)&lt;&gt;13,IF(Table3[[#This Row],[Comments]]="Please order in multiples of 20. Minimum order of 100.",IF(COUNTBLANK(Table3[[#This Row],[Date 1]:[Order]])=12,"",1),1),IF(OR(F127="yes",G127="yes",H127="yes",I127="yes",J127="yes",K127="yes",#REF!="yes"),1,""))</f>
        <v>#REF!</v>
      </c>
    </row>
    <row r="128" spans="1:48" ht="36" thickBot="1" x14ac:dyDescent="0.4">
      <c r="A128" s="23" t="s">
        <v>128</v>
      </c>
      <c r="B128" s="125">
        <v>4642</v>
      </c>
      <c r="C128" s="13" t="s">
        <v>348</v>
      </c>
      <c r="D128" s="28" t="s">
        <v>398</v>
      </c>
      <c r="E128" s="27"/>
      <c r="F128" s="26" t="s">
        <v>88</v>
      </c>
      <c r="G128" s="26" t="s">
        <v>21</v>
      </c>
      <c r="H128" s="26" t="s">
        <v>88</v>
      </c>
      <c r="I128" s="26" t="s">
        <v>88</v>
      </c>
      <c r="J128" s="26" t="s">
        <v>21</v>
      </c>
      <c r="K128" s="26" t="s">
        <v>21</v>
      </c>
      <c r="L128" s="19"/>
      <c r="M128" s="17"/>
      <c r="N128" s="17"/>
      <c r="O128" s="17"/>
      <c r="P128" s="17"/>
      <c r="Q128" s="17"/>
      <c r="R128" s="17"/>
      <c r="S128" s="18"/>
      <c r="T128" s="131" t="str">
        <f>Table3[[#This Row],[Column12]]</f>
        <v>Auto:</v>
      </c>
      <c r="U128" s="22"/>
      <c r="V128" s="46" t="str">
        <f>IF(Table3[[#This Row],[TagOrderMethod]]="Ratio:","plants per 1 tag",IF(Table3[[#This Row],[TagOrderMethod]]="tags included","",IF(Table3[[#This Row],[TagOrderMethod]]="Qty:","tags",IF(Table3[[#This Row],[TagOrderMethod]]="Auto:",IF(U128&lt;&gt;"","tags","")))))</f>
        <v/>
      </c>
      <c r="W128" s="14">
        <v>50</v>
      </c>
      <c r="X128" s="14" t="str">
        <f>IF(ISNUMBER(SEARCH("tag",Table3[[#This Row],[Notes]])), "Yes", "No")</f>
        <v>No</v>
      </c>
      <c r="Y128" s="14" t="str">
        <f>IF(Table3[[#This Row],[Column11]]="yes","tags included","Auto:")</f>
        <v>Auto:</v>
      </c>
      <c r="Z12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Row],[TagOrderMethod]]="Auto:",IF(U128&gt;0,U128,IF(COUNTBLANK(L128:S128)=8,"",(IF(Table3[[#This Row],[Column11]]&lt;&gt;"no",Table3[[#This Row],[Size]]*(SUM(Table3[[#This Row],[Date 1]:[Date 8]])),"")))),""))),(Table3[[#This Row],[Bundle]])),"")</f>
        <v/>
      </c>
      <c r="AB128" s="86" t="str">
        <f t="shared" si="2"/>
        <v/>
      </c>
      <c r="AC128" s="68"/>
      <c r="AD128" s="37"/>
      <c r="AE128" s="38"/>
      <c r="AF128" s="39"/>
      <c r="AG128" s="111" t="s">
        <v>1078</v>
      </c>
      <c r="AH128" s="111" t="s">
        <v>21</v>
      </c>
      <c r="AI128" s="111" t="s">
        <v>1079</v>
      </c>
      <c r="AJ128" s="111" t="s">
        <v>1080</v>
      </c>
      <c r="AK128" s="111" t="s">
        <v>21</v>
      </c>
      <c r="AL128" s="111" t="s">
        <v>21</v>
      </c>
      <c r="AM128" s="111" t="b">
        <f>IF(AND(Table3[[#This Row],[Column68]]=TRUE,COUNTBLANK(Table3[[#This Row],[Date 1]:[Date 8]])=8),TRUE,FALSE)</f>
        <v>0</v>
      </c>
      <c r="AN128" s="111" t="b">
        <f>COUNTIF(Table3[[#This Row],[512]:[51]],"yes")&gt;0</f>
        <v>0</v>
      </c>
      <c r="AO128" s="40" t="str">
        <f>IF(Table3[[#This Row],[512]]="yes",Table3[[#This Row],[Column1]],"")</f>
        <v/>
      </c>
      <c r="AP128" s="40" t="str">
        <f>IF(Table3[[#This Row],[250]]="yes",Table3[[#This Row],[Column1.5]],"")</f>
        <v/>
      </c>
      <c r="AQ128" s="40" t="str">
        <f>IF(Table3[[#This Row],[288]]="yes",Table3[[#This Row],[Column2]],"")</f>
        <v/>
      </c>
      <c r="AR128" s="40" t="str">
        <f>IF(Table3[[#This Row],[144]]="yes",Table3[[#This Row],[Column3]],"")</f>
        <v/>
      </c>
      <c r="AS128" s="40" t="str">
        <f>IF(Table3[[#This Row],[26]]="yes",Table3[[#This Row],[Column4]],"")</f>
        <v/>
      </c>
      <c r="AT128" s="40" t="str">
        <f>IF(Table3[[#This Row],[51]]="yes",Table3[[#This Row],[Column5]],"")</f>
        <v/>
      </c>
      <c r="AU128" s="25" t="str">
        <f>IF(COUNTBLANK(Table3[[#This Row],[Date 1]:[Date 8]])=7,IF(Table3[[#This Row],[Column9]]&lt;&gt;"",IF(SUM(L128:S128)&lt;&gt;0,Table3[[#This Row],[Column9]],""),""),(SUBSTITUTE(TRIM(SUBSTITUTE(AO128&amp;","&amp;AP128&amp;","&amp;AQ128&amp;","&amp;AR128&amp;","&amp;AS128&amp;","&amp;AT128&amp;",",","," "))," ",", ")))</f>
        <v/>
      </c>
      <c r="AV128" s="31" t="e">
        <f>IF(COUNTBLANK(L128:AC128)&lt;&gt;13,IF(Table3[[#This Row],[Comments]]="Please order in multiples of 20. Minimum order of 100.",IF(COUNTBLANK(Table3[[#This Row],[Date 1]:[Order]])=12,"",1),1),IF(OR(F128="yes",G128="yes",H128="yes",I128="yes",J128="yes",K128="yes",#REF!="yes"),1,""))</f>
        <v>#REF!</v>
      </c>
    </row>
    <row r="129" spans="1:48" ht="36" thickBot="1" x14ac:dyDescent="0.4">
      <c r="A129" s="23" t="s">
        <v>128</v>
      </c>
      <c r="B129" s="125">
        <v>4642</v>
      </c>
      <c r="C129" s="13" t="s">
        <v>348</v>
      </c>
      <c r="D129" s="28" t="s">
        <v>399</v>
      </c>
      <c r="E129" s="27"/>
      <c r="F129" s="26" t="s">
        <v>88</v>
      </c>
      <c r="G129" s="26" t="s">
        <v>21</v>
      </c>
      <c r="H129" s="26" t="s">
        <v>88</v>
      </c>
      <c r="I129" s="26" t="s">
        <v>88</v>
      </c>
      <c r="J129" s="26" t="s">
        <v>21</v>
      </c>
      <c r="K129" s="26" t="s">
        <v>21</v>
      </c>
      <c r="L129" s="19"/>
      <c r="M129" s="17"/>
      <c r="N129" s="17"/>
      <c r="O129" s="17"/>
      <c r="P129" s="17"/>
      <c r="Q129" s="17"/>
      <c r="R129" s="17"/>
      <c r="S129" s="18"/>
      <c r="T129" s="131" t="str">
        <f>Table3[[#This Row],[Column12]]</f>
        <v>Auto:</v>
      </c>
      <c r="U129" s="22"/>
      <c r="V129" s="46" t="str">
        <f>IF(Table3[[#This Row],[TagOrderMethod]]="Ratio:","plants per 1 tag",IF(Table3[[#This Row],[TagOrderMethod]]="tags included","",IF(Table3[[#This Row],[TagOrderMethod]]="Qty:","tags",IF(Table3[[#This Row],[TagOrderMethod]]="Auto:",IF(U129&lt;&gt;"","tags","")))))</f>
        <v/>
      </c>
      <c r="W129" s="14">
        <v>50</v>
      </c>
      <c r="X129" s="14" t="str">
        <f>IF(ISNUMBER(SEARCH("tag",Table3[[#This Row],[Notes]])), "Yes", "No")</f>
        <v>No</v>
      </c>
      <c r="Y129" s="14" t="str">
        <f>IF(Table3[[#This Row],[Column11]]="yes","tags included","Auto:")</f>
        <v>Auto:</v>
      </c>
      <c r="Z12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2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Row],[TagOrderMethod]]="Auto:",IF(U129&gt;0,U129,IF(COUNTBLANK(L129:S129)=8,"",(IF(Table3[[#This Row],[Column11]]&lt;&gt;"no",Table3[[#This Row],[Size]]*(SUM(Table3[[#This Row],[Date 1]:[Date 8]])),"")))),""))),(Table3[[#This Row],[Bundle]])),"")</f>
        <v/>
      </c>
      <c r="AB129" s="86" t="str">
        <f t="shared" si="2"/>
        <v/>
      </c>
      <c r="AC129" s="68"/>
      <c r="AD129" s="37"/>
      <c r="AE129" s="38"/>
      <c r="AF129" s="39"/>
      <c r="AG129" s="111" t="s">
        <v>1081</v>
      </c>
      <c r="AH129" s="111" t="s">
        <v>21</v>
      </c>
      <c r="AI129" s="111" t="s">
        <v>1082</v>
      </c>
      <c r="AJ129" s="111" t="s">
        <v>1083</v>
      </c>
      <c r="AK129" s="111" t="s">
        <v>21</v>
      </c>
      <c r="AL129" s="111" t="s">
        <v>21</v>
      </c>
      <c r="AM129" s="111" t="b">
        <f>IF(AND(Table3[[#This Row],[Column68]]=TRUE,COUNTBLANK(Table3[[#This Row],[Date 1]:[Date 8]])=8),TRUE,FALSE)</f>
        <v>0</v>
      </c>
      <c r="AN129" s="111" t="b">
        <f>COUNTIF(Table3[[#This Row],[512]:[51]],"yes")&gt;0</f>
        <v>0</v>
      </c>
      <c r="AO129" s="40" t="str">
        <f>IF(Table3[[#This Row],[512]]="yes",Table3[[#This Row],[Column1]],"")</f>
        <v/>
      </c>
      <c r="AP129" s="40" t="str">
        <f>IF(Table3[[#This Row],[250]]="yes",Table3[[#This Row],[Column1.5]],"")</f>
        <v/>
      </c>
      <c r="AQ129" s="40" t="str">
        <f>IF(Table3[[#This Row],[288]]="yes",Table3[[#This Row],[Column2]],"")</f>
        <v/>
      </c>
      <c r="AR129" s="40" t="str">
        <f>IF(Table3[[#This Row],[144]]="yes",Table3[[#This Row],[Column3]],"")</f>
        <v/>
      </c>
      <c r="AS129" s="40" t="str">
        <f>IF(Table3[[#This Row],[26]]="yes",Table3[[#This Row],[Column4]],"")</f>
        <v/>
      </c>
      <c r="AT129" s="40" t="str">
        <f>IF(Table3[[#This Row],[51]]="yes",Table3[[#This Row],[Column5]],"")</f>
        <v/>
      </c>
      <c r="AU129" s="25" t="str">
        <f>IF(COUNTBLANK(Table3[[#This Row],[Date 1]:[Date 8]])=7,IF(Table3[[#This Row],[Column9]]&lt;&gt;"",IF(SUM(L129:S129)&lt;&gt;0,Table3[[#This Row],[Column9]],""),""),(SUBSTITUTE(TRIM(SUBSTITUTE(AO129&amp;","&amp;AP129&amp;","&amp;AQ129&amp;","&amp;AR129&amp;","&amp;AS129&amp;","&amp;AT129&amp;",",","," "))," ",", ")))</f>
        <v/>
      </c>
      <c r="AV129" s="31" t="e">
        <f>IF(COUNTBLANK(L129:AC129)&lt;&gt;13,IF(Table3[[#This Row],[Comments]]="Please order in multiples of 20. Minimum order of 100.",IF(COUNTBLANK(Table3[[#This Row],[Date 1]:[Order]])=12,"",1),1),IF(OR(F129="yes",G129="yes",H129="yes",I129="yes",J129="yes",K129="yes",#REF!="yes"),1,""))</f>
        <v>#REF!</v>
      </c>
    </row>
    <row r="130" spans="1:48" ht="36" thickBot="1" x14ac:dyDescent="0.4">
      <c r="A130" s="23" t="s">
        <v>128</v>
      </c>
      <c r="B130" s="125">
        <v>4642</v>
      </c>
      <c r="C130" s="13" t="s">
        <v>348</v>
      </c>
      <c r="D130" s="28" t="s">
        <v>400</v>
      </c>
      <c r="E130" s="27"/>
      <c r="F130" s="26" t="s">
        <v>88</v>
      </c>
      <c r="G130" s="26" t="s">
        <v>21</v>
      </c>
      <c r="H130" s="26" t="s">
        <v>88</v>
      </c>
      <c r="I130" s="26" t="s">
        <v>88</v>
      </c>
      <c r="J130" s="26" t="s">
        <v>21</v>
      </c>
      <c r="K130" s="26" t="s">
        <v>21</v>
      </c>
      <c r="L130" s="19"/>
      <c r="M130" s="17"/>
      <c r="N130" s="17"/>
      <c r="O130" s="17"/>
      <c r="P130" s="17"/>
      <c r="Q130" s="17"/>
      <c r="R130" s="17"/>
      <c r="S130" s="18"/>
      <c r="T130" s="131" t="str">
        <f>Table3[[#This Row],[Column12]]</f>
        <v>Auto:</v>
      </c>
      <c r="U130" s="22"/>
      <c r="V130" s="46" t="str">
        <f>IF(Table3[[#This Row],[TagOrderMethod]]="Ratio:","plants per 1 tag",IF(Table3[[#This Row],[TagOrderMethod]]="tags included","",IF(Table3[[#This Row],[TagOrderMethod]]="Qty:","tags",IF(Table3[[#This Row],[TagOrderMethod]]="Auto:",IF(U130&lt;&gt;"","tags","")))))</f>
        <v/>
      </c>
      <c r="W130" s="14">
        <v>50</v>
      </c>
      <c r="X130" s="14" t="str">
        <f>IF(ISNUMBER(SEARCH("tag",Table3[[#This Row],[Notes]])), "Yes", "No")</f>
        <v>No</v>
      </c>
      <c r="Y130" s="14" t="str">
        <f>IF(Table3[[#This Row],[Column11]]="yes","tags included","Auto:")</f>
        <v>Auto:</v>
      </c>
      <c r="Z13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Row],[TagOrderMethod]]="Auto:",IF(U130&gt;0,U130,IF(COUNTBLANK(L130:S130)=8,"",(IF(Table3[[#This Row],[Column11]]&lt;&gt;"no",Table3[[#This Row],[Size]]*(SUM(Table3[[#This Row],[Date 1]:[Date 8]])),"")))),""))),(Table3[[#This Row],[Bundle]])),"")</f>
        <v/>
      </c>
      <c r="AB130" s="86" t="str">
        <f t="shared" si="2"/>
        <v/>
      </c>
      <c r="AC130" s="68"/>
      <c r="AD130" s="37"/>
      <c r="AE130" s="38"/>
      <c r="AF130" s="39"/>
      <c r="AG130" s="111" t="s">
        <v>1084</v>
      </c>
      <c r="AH130" s="111" t="s">
        <v>21</v>
      </c>
      <c r="AI130" s="111" t="s">
        <v>1085</v>
      </c>
      <c r="AJ130" s="111" t="s">
        <v>1086</v>
      </c>
      <c r="AK130" s="111" t="s">
        <v>21</v>
      </c>
      <c r="AL130" s="111" t="s">
        <v>21</v>
      </c>
      <c r="AM130" s="111" t="b">
        <f>IF(AND(Table3[[#This Row],[Column68]]=TRUE,COUNTBLANK(Table3[[#This Row],[Date 1]:[Date 8]])=8),TRUE,FALSE)</f>
        <v>0</v>
      </c>
      <c r="AN130" s="111" t="b">
        <f>COUNTIF(Table3[[#This Row],[512]:[51]],"yes")&gt;0</f>
        <v>0</v>
      </c>
      <c r="AO130" s="40" t="str">
        <f>IF(Table3[[#This Row],[512]]="yes",Table3[[#This Row],[Column1]],"")</f>
        <v/>
      </c>
      <c r="AP130" s="40" t="str">
        <f>IF(Table3[[#This Row],[250]]="yes",Table3[[#This Row],[Column1.5]],"")</f>
        <v/>
      </c>
      <c r="AQ130" s="40" t="str">
        <f>IF(Table3[[#This Row],[288]]="yes",Table3[[#This Row],[Column2]],"")</f>
        <v/>
      </c>
      <c r="AR130" s="40" t="str">
        <f>IF(Table3[[#This Row],[144]]="yes",Table3[[#This Row],[Column3]],"")</f>
        <v/>
      </c>
      <c r="AS130" s="40" t="str">
        <f>IF(Table3[[#This Row],[26]]="yes",Table3[[#This Row],[Column4]],"")</f>
        <v/>
      </c>
      <c r="AT130" s="40" t="str">
        <f>IF(Table3[[#This Row],[51]]="yes",Table3[[#This Row],[Column5]],"")</f>
        <v/>
      </c>
      <c r="AU130" s="25" t="str">
        <f>IF(COUNTBLANK(Table3[[#This Row],[Date 1]:[Date 8]])=7,IF(Table3[[#This Row],[Column9]]&lt;&gt;"",IF(SUM(L130:S130)&lt;&gt;0,Table3[[#This Row],[Column9]],""),""),(SUBSTITUTE(TRIM(SUBSTITUTE(AO130&amp;","&amp;AP130&amp;","&amp;AQ130&amp;","&amp;AR130&amp;","&amp;AS130&amp;","&amp;AT130&amp;",",","," "))," ",", ")))</f>
        <v/>
      </c>
      <c r="AV130" s="31" t="e">
        <f>IF(COUNTBLANK(L130:AC130)&lt;&gt;13,IF(Table3[[#This Row],[Comments]]="Please order in multiples of 20. Minimum order of 100.",IF(COUNTBLANK(Table3[[#This Row],[Date 1]:[Order]])=12,"",1),1),IF(OR(F130="yes",G130="yes",H130="yes",I130="yes",J130="yes",K130="yes",#REF!="yes"),1,""))</f>
        <v>#REF!</v>
      </c>
    </row>
    <row r="131" spans="1:48" ht="36" thickBot="1" x14ac:dyDescent="0.4">
      <c r="A131" s="23" t="s">
        <v>128</v>
      </c>
      <c r="B131" s="125">
        <v>4642</v>
      </c>
      <c r="C131" s="13" t="s">
        <v>348</v>
      </c>
      <c r="D131" s="28" t="s">
        <v>401</v>
      </c>
      <c r="E131" s="27"/>
      <c r="F131" s="26" t="s">
        <v>88</v>
      </c>
      <c r="G131" s="26" t="s">
        <v>21</v>
      </c>
      <c r="H131" s="26" t="s">
        <v>88</v>
      </c>
      <c r="I131" s="26" t="s">
        <v>88</v>
      </c>
      <c r="J131" s="26" t="s">
        <v>21</v>
      </c>
      <c r="K131" s="26" t="s">
        <v>21</v>
      </c>
      <c r="L131" s="19"/>
      <c r="M131" s="17"/>
      <c r="N131" s="17"/>
      <c r="O131" s="17"/>
      <c r="P131" s="17"/>
      <c r="Q131" s="17"/>
      <c r="R131" s="17"/>
      <c r="S131" s="18"/>
      <c r="T131" s="131" t="str">
        <f>Table3[[#This Row],[Column12]]</f>
        <v>Auto:</v>
      </c>
      <c r="U131" s="22"/>
      <c r="V131" s="46" t="str">
        <f>IF(Table3[[#This Row],[TagOrderMethod]]="Ratio:","plants per 1 tag",IF(Table3[[#This Row],[TagOrderMethod]]="tags included","",IF(Table3[[#This Row],[TagOrderMethod]]="Qty:","tags",IF(Table3[[#This Row],[TagOrderMethod]]="Auto:",IF(U131&lt;&gt;"","tags","")))))</f>
        <v/>
      </c>
      <c r="W131" s="14">
        <v>50</v>
      </c>
      <c r="X131" s="14" t="str">
        <f>IF(ISNUMBER(SEARCH("tag",Table3[[#This Row],[Notes]])), "Yes", "No")</f>
        <v>No</v>
      </c>
      <c r="Y131" s="14" t="str">
        <f>IF(Table3[[#This Row],[Column11]]="yes","tags included","Auto:")</f>
        <v>Auto:</v>
      </c>
      <c r="Z13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Row],[TagOrderMethod]]="Auto:",IF(U131&gt;0,U131,IF(COUNTBLANK(L131:S131)=8,"",(IF(Table3[[#This Row],[Column11]]&lt;&gt;"no",Table3[[#This Row],[Size]]*(SUM(Table3[[#This Row],[Date 1]:[Date 8]])),"")))),""))),(Table3[[#This Row],[Bundle]])),"")</f>
        <v/>
      </c>
      <c r="AB131" s="86" t="str">
        <f t="shared" si="2"/>
        <v/>
      </c>
      <c r="AC131" s="68"/>
      <c r="AD131" s="37"/>
      <c r="AE131" s="38"/>
      <c r="AF131" s="39"/>
      <c r="AG131" s="111" t="s">
        <v>1087</v>
      </c>
      <c r="AH131" s="111" t="s">
        <v>21</v>
      </c>
      <c r="AI131" s="111" t="s">
        <v>1088</v>
      </c>
      <c r="AJ131" s="111" t="s">
        <v>1089</v>
      </c>
      <c r="AK131" s="111" t="s">
        <v>21</v>
      </c>
      <c r="AL131" s="111" t="s">
        <v>21</v>
      </c>
      <c r="AM131" s="111" t="b">
        <f>IF(AND(Table3[[#This Row],[Column68]]=TRUE,COUNTBLANK(Table3[[#This Row],[Date 1]:[Date 8]])=8),TRUE,FALSE)</f>
        <v>0</v>
      </c>
      <c r="AN131" s="111" t="b">
        <f>COUNTIF(Table3[[#This Row],[512]:[51]],"yes")&gt;0</f>
        <v>0</v>
      </c>
      <c r="AO131" s="40" t="str">
        <f>IF(Table3[[#This Row],[512]]="yes",Table3[[#This Row],[Column1]],"")</f>
        <v/>
      </c>
      <c r="AP131" s="40" t="str">
        <f>IF(Table3[[#This Row],[250]]="yes",Table3[[#This Row],[Column1.5]],"")</f>
        <v/>
      </c>
      <c r="AQ131" s="40" t="str">
        <f>IF(Table3[[#This Row],[288]]="yes",Table3[[#This Row],[Column2]],"")</f>
        <v/>
      </c>
      <c r="AR131" s="40" t="str">
        <f>IF(Table3[[#This Row],[144]]="yes",Table3[[#This Row],[Column3]],"")</f>
        <v/>
      </c>
      <c r="AS131" s="40" t="str">
        <f>IF(Table3[[#This Row],[26]]="yes",Table3[[#This Row],[Column4]],"")</f>
        <v/>
      </c>
      <c r="AT131" s="40" t="str">
        <f>IF(Table3[[#This Row],[51]]="yes",Table3[[#This Row],[Column5]],"")</f>
        <v/>
      </c>
      <c r="AU131" s="25" t="str">
        <f>IF(COUNTBLANK(Table3[[#This Row],[Date 1]:[Date 8]])=7,IF(Table3[[#This Row],[Column9]]&lt;&gt;"",IF(SUM(L131:S131)&lt;&gt;0,Table3[[#This Row],[Column9]],""),""),(SUBSTITUTE(TRIM(SUBSTITUTE(AO131&amp;","&amp;AP131&amp;","&amp;AQ131&amp;","&amp;AR131&amp;","&amp;AS131&amp;","&amp;AT131&amp;",",","," "))," ",", ")))</f>
        <v/>
      </c>
      <c r="AV131" s="31" t="e">
        <f>IF(COUNTBLANK(L131:AC131)&lt;&gt;13,IF(Table3[[#This Row],[Comments]]="Please order in multiples of 20. Minimum order of 100.",IF(COUNTBLANK(Table3[[#This Row],[Date 1]:[Order]])=12,"",1),1),IF(OR(F131="yes",G131="yes",H131="yes",I131="yes",J131="yes",K131="yes",#REF!="yes"),1,""))</f>
        <v>#REF!</v>
      </c>
    </row>
    <row r="132" spans="1:48" ht="36" thickBot="1" x14ac:dyDescent="0.4">
      <c r="A132" s="23" t="s">
        <v>128</v>
      </c>
      <c r="B132" s="125">
        <v>4644</v>
      </c>
      <c r="C132" s="13" t="s">
        <v>348</v>
      </c>
      <c r="D132" s="28" t="s">
        <v>402</v>
      </c>
      <c r="E132" s="27"/>
      <c r="F132" s="26" t="s">
        <v>88</v>
      </c>
      <c r="G132" s="26" t="s">
        <v>21</v>
      </c>
      <c r="H132" s="26" t="s">
        <v>88</v>
      </c>
      <c r="I132" s="26" t="s">
        <v>88</v>
      </c>
      <c r="J132" s="26" t="s">
        <v>21</v>
      </c>
      <c r="K132" s="26" t="s">
        <v>21</v>
      </c>
      <c r="L132" s="19"/>
      <c r="M132" s="17"/>
      <c r="N132" s="17"/>
      <c r="O132" s="17"/>
      <c r="P132" s="17"/>
      <c r="Q132" s="17"/>
      <c r="R132" s="17"/>
      <c r="S132" s="18"/>
      <c r="T132" s="131" t="str">
        <f>Table3[[#This Row],[Column12]]</f>
        <v>Auto:</v>
      </c>
      <c r="U132" s="22"/>
      <c r="V132" s="46" t="str">
        <f>IF(Table3[[#This Row],[TagOrderMethod]]="Ratio:","plants per 1 tag",IF(Table3[[#This Row],[TagOrderMethod]]="tags included","",IF(Table3[[#This Row],[TagOrderMethod]]="Qty:","tags",IF(Table3[[#This Row],[TagOrderMethod]]="Auto:",IF(U132&lt;&gt;"","tags","")))))</f>
        <v/>
      </c>
      <c r="W132" s="14">
        <v>50</v>
      </c>
      <c r="X132" s="14" t="str">
        <f>IF(ISNUMBER(SEARCH("tag",Table3[[#This Row],[Notes]])), "Yes", "No")</f>
        <v>No</v>
      </c>
      <c r="Y132" s="14" t="str">
        <f>IF(Table3[[#This Row],[Column11]]="yes","tags included","Auto:")</f>
        <v>Auto:</v>
      </c>
      <c r="Z13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Row],[TagOrderMethod]]="Auto:",IF(U132&gt;0,U132,IF(COUNTBLANK(L132:S132)=8,"",(IF(Table3[[#This Row],[Column11]]&lt;&gt;"no",Table3[[#This Row],[Size]]*(SUM(Table3[[#This Row],[Date 1]:[Date 8]])),"")))),""))),(Table3[[#This Row],[Bundle]])),"")</f>
        <v/>
      </c>
      <c r="AB132" s="86" t="str">
        <f t="shared" si="2"/>
        <v/>
      </c>
      <c r="AC132" s="68"/>
      <c r="AD132" s="37"/>
      <c r="AE132" s="38"/>
      <c r="AF132" s="39"/>
      <c r="AG132" s="111" t="s">
        <v>1090</v>
      </c>
      <c r="AH132" s="111" t="s">
        <v>21</v>
      </c>
      <c r="AI132" s="111" t="s">
        <v>1091</v>
      </c>
      <c r="AJ132" s="111" t="s">
        <v>1092</v>
      </c>
      <c r="AK132" s="111" t="s">
        <v>21</v>
      </c>
      <c r="AL132" s="111" t="s">
        <v>21</v>
      </c>
      <c r="AM132" s="111" t="b">
        <f>IF(AND(Table3[[#This Row],[Column68]]=TRUE,COUNTBLANK(Table3[[#This Row],[Date 1]:[Date 8]])=8),TRUE,FALSE)</f>
        <v>0</v>
      </c>
      <c r="AN132" s="111" t="b">
        <f>COUNTIF(Table3[[#This Row],[512]:[51]],"yes")&gt;0</f>
        <v>0</v>
      </c>
      <c r="AO132" s="40" t="str">
        <f>IF(Table3[[#This Row],[512]]="yes",Table3[[#This Row],[Column1]],"")</f>
        <v/>
      </c>
      <c r="AP132" s="40" t="str">
        <f>IF(Table3[[#This Row],[250]]="yes",Table3[[#This Row],[Column1.5]],"")</f>
        <v/>
      </c>
      <c r="AQ132" s="40" t="str">
        <f>IF(Table3[[#This Row],[288]]="yes",Table3[[#This Row],[Column2]],"")</f>
        <v/>
      </c>
      <c r="AR132" s="40" t="str">
        <f>IF(Table3[[#This Row],[144]]="yes",Table3[[#This Row],[Column3]],"")</f>
        <v/>
      </c>
      <c r="AS132" s="40" t="str">
        <f>IF(Table3[[#This Row],[26]]="yes",Table3[[#This Row],[Column4]],"")</f>
        <v/>
      </c>
      <c r="AT132" s="40" t="str">
        <f>IF(Table3[[#This Row],[51]]="yes",Table3[[#This Row],[Column5]],"")</f>
        <v/>
      </c>
      <c r="AU132" s="25" t="str">
        <f>IF(COUNTBLANK(Table3[[#This Row],[Date 1]:[Date 8]])=7,IF(Table3[[#This Row],[Column9]]&lt;&gt;"",IF(SUM(L132:S132)&lt;&gt;0,Table3[[#This Row],[Column9]],""),""),(SUBSTITUTE(TRIM(SUBSTITUTE(AO132&amp;","&amp;AP132&amp;","&amp;AQ132&amp;","&amp;AR132&amp;","&amp;AS132&amp;","&amp;AT132&amp;",",","," "))," ",", ")))</f>
        <v/>
      </c>
      <c r="AV132" s="31" t="e">
        <f>IF(COUNTBLANK(L132:AC132)&lt;&gt;13,IF(Table3[[#This Row],[Comments]]="Please order in multiples of 20. Minimum order of 100.",IF(COUNTBLANK(Table3[[#This Row],[Date 1]:[Order]])=12,"",1),1),IF(OR(F132="yes",G132="yes",H132="yes",I132="yes",J132="yes",K132="yes",#REF!="yes"),1,""))</f>
        <v>#REF!</v>
      </c>
    </row>
    <row r="133" spans="1:48" ht="36" thickBot="1" x14ac:dyDescent="0.4">
      <c r="A133" s="23" t="s">
        <v>128</v>
      </c>
      <c r="B133" s="125">
        <v>4645</v>
      </c>
      <c r="C133" s="13" t="s">
        <v>348</v>
      </c>
      <c r="D133" s="28" t="s">
        <v>403</v>
      </c>
      <c r="E133" s="27"/>
      <c r="F133" s="26" t="s">
        <v>88</v>
      </c>
      <c r="G133" s="26" t="s">
        <v>21</v>
      </c>
      <c r="H133" s="26" t="s">
        <v>88</v>
      </c>
      <c r="I133" s="26" t="s">
        <v>88</v>
      </c>
      <c r="J133" s="26" t="s">
        <v>21</v>
      </c>
      <c r="K133" s="26" t="s">
        <v>21</v>
      </c>
      <c r="L133" s="19"/>
      <c r="M133" s="17"/>
      <c r="N133" s="17"/>
      <c r="O133" s="17"/>
      <c r="P133" s="17"/>
      <c r="Q133" s="17"/>
      <c r="R133" s="17"/>
      <c r="S133" s="18"/>
      <c r="T133" s="131" t="str">
        <f>Table3[[#This Row],[Column12]]</f>
        <v>Auto:</v>
      </c>
      <c r="U133" s="22"/>
      <c r="V133" s="46" t="str">
        <f>IF(Table3[[#This Row],[TagOrderMethod]]="Ratio:","plants per 1 tag",IF(Table3[[#This Row],[TagOrderMethod]]="tags included","",IF(Table3[[#This Row],[TagOrderMethod]]="Qty:","tags",IF(Table3[[#This Row],[TagOrderMethod]]="Auto:",IF(U133&lt;&gt;"","tags","")))))</f>
        <v/>
      </c>
      <c r="W133" s="14">
        <v>50</v>
      </c>
      <c r="X133" s="14" t="str">
        <f>IF(ISNUMBER(SEARCH("tag",Table3[[#This Row],[Notes]])), "Yes", "No")</f>
        <v>No</v>
      </c>
      <c r="Y133" s="14" t="str">
        <f>IF(Table3[[#This Row],[Column11]]="yes","tags included","Auto:")</f>
        <v>Auto:</v>
      </c>
      <c r="Z13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Row],[TagOrderMethod]]="Auto:",IF(U133&gt;0,U133,IF(COUNTBLANK(L133:S133)=8,"",(IF(Table3[[#This Row],[Column11]]&lt;&gt;"no",Table3[[#This Row],[Size]]*(SUM(Table3[[#This Row],[Date 1]:[Date 8]])),"")))),""))),(Table3[[#This Row],[Bundle]])),"")</f>
        <v/>
      </c>
      <c r="AB133" s="86" t="str">
        <f t="shared" si="2"/>
        <v/>
      </c>
      <c r="AC133" s="68"/>
      <c r="AD133" s="37"/>
      <c r="AE133" s="38"/>
      <c r="AF133" s="39"/>
      <c r="AG133" s="111" t="s">
        <v>480</v>
      </c>
      <c r="AH133" s="111" t="s">
        <v>21</v>
      </c>
      <c r="AI133" s="111" t="s">
        <v>481</v>
      </c>
      <c r="AJ133" s="111" t="s">
        <v>482</v>
      </c>
      <c r="AK133" s="111" t="s">
        <v>21</v>
      </c>
      <c r="AL133" s="111" t="s">
        <v>21</v>
      </c>
      <c r="AM133" s="111" t="b">
        <f>IF(AND(Table3[[#This Row],[Column68]]=TRUE,COUNTBLANK(Table3[[#This Row],[Date 1]:[Date 8]])=8),TRUE,FALSE)</f>
        <v>0</v>
      </c>
      <c r="AN133" s="111" t="b">
        <f>COUNTIF(Table3[[#This Row],[512]:[51]],"yes")&gt;0</f>
        <v>0</v>
      </c>
      <c r="AO133" s="40" t="str">
        <f>IF(Table3[[#This Row],[512]]="yes",Table3[[#This Row],[Column1]],"")</f>
        <v/>
      </c>
      <c r="AP133" s="40" t="str">
        <f>IF(Table3[[#This Row],[250]]="yes",Table3[[#This Row],[Column1.5]],"")</f>
        <v/>
      </c>
      <c r="AQ133" s="40" t="str">
        <f>IF(Table3[[#This Row],[288]]="yes",Table3[[#This Row],[Column2]],"")</f>
        <v/>
      </c>
      <c r="AR133" s="40" t="str">
        <f>IF(Table3[[#This Row],[144]]="yes",Table3[[#This Row],[Column3]],"")</f>
        <v/>
      </c>
      <c r="AS133" s="40" t="str">
        <f>IF(Table3[[#This Row],[26]]="yes",Table3[[#This Row],[Column4]],"")</f>
        <v/>
      </c>
      <c r="AT133" s="40" t="str">
        <f>IF(Table3[[#This Row],[51]]="yes",Table3[[#This Row],[Column5]],"")</f>
        <v/>
      </c>
      <c r="AU133" s="25" t="str">
        <f>IF(COUNTBLANK(Table3[[#This Row],[Date 1]:[Date 8]])=7,IF(Table3[[#This Row],[Column9]]&lt;&gt;"",IF(SUM(L133:S133)&lt;&gt;0,Table3[[#This Row],[Column9]],""),""),(SUBSTITUTE(TRIM(SUBSTITUTE(AO133&amp;","&amp;AP133&amp;","&amp;AQ133&amp;","&amp;AR133&amp;","&amp;AS133&amp;","&amp;AT133&amp;",",","," "))," ",", ")))</f>
        <v/>
      </c>
      <c r="AV133" s="31" t="e">
        <f>IF(COUNTBLANK(L133:AC133)&lt;&gt;13,IF(Table3[[#This Row],[Comments]]="Please order in multiples of 20. Minimum order of 100.",IF(COUNTBLANK(Table3[[#This Row],[Date 1]:[Order]])=12,"",1),1),IF(OR(F133="yes",G133="yes",H133="yes",I133="yes",J133="yes",K133="yes",#REF!="yes"),1,""))</f>
        <v>#REF!</v>
      </c>
    </row>
    <row r="134" spans="1:48" ht="36" thickBot="1" x14ac:dyDescent="0.4">
      <c r="A134" s="23" t="s">
        <v>128</v>
      </c>
      <c r="B134" s="125">
        <v>4646</v>
      </c>
      <c r="C134" s="13" t="s">
        <v>348</v>
      </c>
      <c r="D134" s="28" t="s">
        <v>578</v>
      </c>
      <c r="E134" s="27"/>
      <c r="F134" s="26" t="s">
        <v>88</v>
      </c>
      <c r="G134" s="26" t="s">
        <v>21</v>
      </c>
      <c r="H134" s="26" t="s">
        <v>88</v>
      </c>
      <c r="I134" s="26" t="s">
        <v>88</v>
      </c>
      <c r="J134" s="26" t="s">
        <v>21</v>
      </c>
      <c r="K134" s="26" t="s">
        <v>21</v>
      </c>
      <c r="L134" s="19"/>
      <c r="M134" s="17"/>
      <c r="N134" s="17"/>
      <c r="O134" s="17"/>
      <c r="P134" s="17"/>
      <c r="Q134" s="17"/>
      <c r="R134" s="17"/>
      <c r="S134" s="18"/>
      <c r="T134" s="131" t="str">
        <f>Table3[[#This Row],[Column12]]</f>
        <v>Auto:</v>
      </c>
      <c r="U134" s="22"/>
      <c r="V134" s="46" t="str">
        <f>IF(Table3[[#This Row],[TagOrderMethod]]="Ratio:","plants per 1 tag",IF(Table3[[#This Row],[TagOrderMethod]]="tags included","",IF(Table3[[#This Row],[TagOrderMethod]]="Qty:","tags",IF(Table3[[#This Row],[TagOrderMethod]]="Auto:",IF(U134&lt;&gt;"","tags","")))))</f>
        <v/>
      </c>
      <c r="W134" s="14">
        <v>50</v>
      </c>
      <c r="X134" s="14" t="str">
        <f>IF(ISNUMBER(SEARCH("tag",Table3[[#This Row],[Notes]])), "Yes", "No")</f>
        <v>No</v>
      </c>
      <c r="Y134" s="14" t="str">
        <f>IF(Table3[[#This Row],[Column11]]="yes","tags included","Auto:")</f>
        <v>Auto:</v>
      </c>
      <c r="Z13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Row],[TagOrderMethod]]="Auto:",IF(U134&gt;0,U134,IF(COUNTBLANK(L134:S134)=8,"",(IF(Table3[[#This Row],[Column11]]&lt;&gt;"no",Table3[[#This Row],[Size]]*(SUM(Table3[[#This Row],[Date 1]:[Date 8]])),"")))),""))),(Table3[[#This Row],[Bundle]])),"")</f>
        <v/>
      </c>
      <c r="AB134" s="86" t="str">
        <f t="shared" si="2"/>
        <v/>
      </c>
      <c r="AC134" s="68"/>
      <c r="AD134" s="37"/>
      <c r="AE134" s="38"/>
      <c r="AF134" s="39"/>
      <c r="AG134" s="111" t="s">
        <v>1093</v>
      </c>
      <c r="AH134" s="111" t="s">
        <v>21</v>
      </c>
      <c r="AI134" s="111" t="s">
        <v>1094</v>
      </c>
      <c r="AJ134" s="111" t="s">
        <v>1095</v>
      </c>
      <c r="AK134" s="111" t="s">
        <v>21</v>
      </c>
      <c r="AL134" s="111" t="s">
        <v>21</v>
      </c>
      <c r="AM134" s="111" t="b">
        <f>IF(AND(Table3[[#This Row],[Column68]]=TRUE,COUNTBLANK(Table3[[#This Row],[Date 1]:[Date 8]])=8),TRUE,FALSE)</f>
        <v>0</v>
      </c>
      <c r="AN134" s="111" t="b">
        <f>COUNTIF(Table3[[#This Row],[512]:[51]],"yes")&gt;0</f>
        <v>0</v>
      </c>
      <c r="AO134" s="40" t="str">
        <f>IF(Table3[[#This Row],[512]]="yes",Table3[[#This Row],[Column1]],"")</f>
        <v/>
      </c>
      <c r="AP134" s="40" t="str">
        <f>IF(Table3[[#This Row],[250]]="yes",Table3[[#This Row],[Column1.5]],"")</f>
        <v/>
      </c>
      <c r="AQ134" s="40" t="str">
        <f>IF(Table3[[#This Row],[288]]="yes",Table3[[#This Row],[Column2]],"")</f>
        <v/>
      </c>
      <c r="AR134" s="40" t="str">
        <f>IF(Table3[[#This Row],[144]]="yes",Table3[[#This Row],[Column3]],"")</f>
        <v/>
      </c>
      <c r="AS134" s="40" t="str">
        <f>IF(Table3[[#This Row],[26]]="yes",Table3[[#This Row],[Column4]],"")</f>
        <v/>
      </c>
      <c r="AT134" s="40" t="str">
        <f>IF(Table3[[#This Row],[51]]="yes",Table3[[#This Row],[Column5]],"")</f>
        <v/>
      </c>
      <c r="AU134" s="25" t="str">
        <f>IF(COUNTBLANK(Table3[[#This Row],[Date 1]:[Date 8]])=7,IF(Table3[[#This Row],[Column9]]&lt;&gt;"",IF(SUM(L134:S134)&lt;&gt;0,Table3[[#This Row],[Column9]],""),""),(SUBSTITUTE(TRIM(SUBSTITUTE(AO134&amp;","&amp;AP134&amp;","&amp;AQ134&amp;","&amp;AR134&amp;","&amp;AS134&amp;","&amp;AT134&amp;",",","," "))," ",", ")))</f>
        <v/>
      </c>
      <c r="AV134" s="31" t="e">
        <f>IF(COUNTBLANK(L134:AC134)&lt;&gt;13,IF(Table3[[#This Row],[Comments]]="Please order in multiples of 20. Minimum order of 100.",IF(COUNTBLANK(Table3[[#This Row],[Date 1]:[Order]])=12,"",1),1),IF(OR(F134="yes",G134="yes",H134="yes",I134="yes",J134="yes",K134="yes",#REF!="yes"),1,""))</f>
        <v>#REF!</v>
      </c>
    </row>
    <row r="135" spans="1:48" ht="36" thickBot="1" x14ac:dyDescent="0.4">
      <c r="A135" s="23" t="s">
        <v>128</v>
      </c>
      <c r="B135" s="125">
        <v>4648</v>
      </c>
      <c r="C135" s="13" t="s">
        <v>348</v>
      </c>
      <c r="D135" s="28" t="s">
        <v>404</v>
      </c>
      <c r="E135" s="27"/>
      <c r="F135" s="26" t="s">
        <v>88</v>
      </c>
      <c r="G135" s="26" t="s">
        <v>21</v>
      </c>
      <c r="H135" s="26" t="s">
        <v>88</v>
      </c>
      <c r="I135" s="26" t="s">
        <v>88</v>
      </c>
      <c r="J135" s="26" t="s">
        <v>21</v>
      </c>
      <c r="K135" s="26" t="s">
        <v>21</v>
      </c>
      <c r="L135" s="19"/>
      <c r="M135" s="17"/>
      <c r="N135" s="17"/>
      <c r="O135" s="17"/>
      <c r="P135" s="17"/>
      <c r="Q135" s="17"/>
      <c r="R135" s="17"/>
      <c r="S135" s="18"/>
      <c r="T135" s="131" t="str">
        <f>Table3[[#This Row],[Column12]]</f>
        <v>Auto:</v>
      </c>
      <c r="U135" s="22"/>
      <c r="V135" s="46" t="str">
        <f>IF(Table3[[#This Row],[TagOrderMethod]]="Ratio:","plants per 1 tag",IF(Table3[[#This Row],[TagOrderMethod]]="tags included","",IF(Table3[[#This Row],[TagOrderMethod]]="Qty:","tags",IF(Table3[[#This Row],[TagOrderMethod]]="Auto:",IF(U135&lt;&gt;"","tags","")))))</f>
        <v/>
      </c>
      <c r="W135" s="14">
        <v>50</v>
      </c>
      <c r="X135" s="14" t="str">
        <f>IF(ISNUMBER(SEARCH("tag",Table3[[#This Row],[Notes]])), "Yes", "No")</f>
        <v>No</v>
      </c>
      <c r="Y135" s="14" t="str">
        <f>IF(Table3[[#This Row],[Column11]]="yes","tags included","Auto:")</f>
        <v>Auto:</v>
      </c>
      <c r="Z13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Row],[TagOrderMethod]]="Auto:",IF(U135&gt;0,U135,IF(COUNTBLANK(L135:S135)=8,"",(IF(Table3[[#This Row],[Column11]]&lt;&gt;"no",Table3[[#This Row],[Size]]*(SUM(Table3[[#This Row],[Date 1]:[Date 8]])),"")))),""))),(Table3[[#This Row],[Bundle]])),"")</f>
        <v/>
      </c>
      <c r="AB135" s="86" t="str">
        <f t="shared" ref="AB135:AB198" si="5">IF(SUM(L135:S135)&gt;0,SUM(L135:S135) &amp;" units","")</f>
        <v/>
      </c>
      <c r="AC135" s="68"/>
      <c r="AD135" s="37"/>
      <c r="AE135" s="38"/>
      <c r="AF135" s="39"/>
      <c r="AG135" s="111" t="s">
        <v>1096</v>
      </c>
      <c r="AH135" s="111" t="s">
        <v>21</v>
      </c>
      <c r="AI135" s="111" t="s">
        <v>1097</v>
      </c>
      <c r="AJ135" s="111" t="s">
        <v>1098</v>
      </c>
      <c r="AK135" s="111" t="s">
        <v>21</v>
      </c>
      <c r="AL135" s="111" t="s">
        <v>21</v>
      </c>
      <c r="AM135" s="111" t="b">
        <f>IF(AND(Table3[[#This Row],[Column68]]=TRUE,COUNTBLANK(Table3[[#This Row],[Date 1]:[Date 8]])=8),TRUE,FALSE)</f>
        <v>0</v>
      </c>
      <c r="AN135" s="111" t="b">
        <f>COUNTIF(Table3[[#This Row],[512]:[51]],"yes")&gt;0</f>
        <v>0</v>
      </c>
      <c r="AO135" s="40" t="str">
        <f>IF(Table3[[#This Row],[512]]="yes",Table3[[#This Row],[Column1]],"")</f>
        <v/>
      </c>
      <c r="AP135" s="40" t="str">
        <f>IF(Table3[[#This Row],[250]]="yes",Table3[[#This Row],[Column1.5]],"")</f>
        <v/>
      </c>
      <c r="AQ135" s="40" t="str">
        <f>IF(Table3[[#This Row],[288]]="yes",Table3[[#This Row],[Column2]],"")</f>
        <v/>
      </c>
      <c r="AR135" s="40" t="str">
        <f>IF(Table3[[#This Row],[144]]="yes",Table3[[#This Row],[Column3]],"")</f>
        <v/>
      </c>
      <c r="AS135" s="40" t="str">
        <f>IF(Table3[[#This Row],[26]]="yes",Table3[[#This Row],[Column4]],"")</f>
        <v/>
      </c>
      <c r="AT135" s="40" t="str">
        <f>IF(Table3[[#This Row],[51]]="yes",Table3[[#This Row],[Column5]],"")</f>
        <v/>
      </c>
      <c r="AU135" s="25" t="str">
        <f>IF(COUNTBLANK(Table3[[#This Row],[Date 1]:[Date 8]])=7,IF(Table3[[#This Row],[Column9]]&lt;&gt;"",IF(SUM(L135:S135)&lt;&gt;0,Table3[[#This Row],[Column9]],""),""),(SUBSTITUTE(TRIM(SUBSTITUTE(AO135&amp;","&amp;AP135&amp;","&amp;AQ135&amp;","&amp;AR135&amp;","&amp;AS135&amp;","&amp;AT135&amp;",",","," "))," ",", ")))</f>
        <v/>
      </c>
      <c r="AV135" s="31" t="e">
        <f>IF(COUNTBLANK(L135:AC135)&lt;&gt;13,IF(Table3[[#This Row],[Comments]]="Please order in multiples of 20. Minimum order of 100.",IF(COUNTBLANK(Table3[[#This Row],[Date 1]:[Order]])=12,"",1),1),IF(OR(F135="yes",G135="yes",H135="yes",I135="yes",J135="yes",K135="yes",#REF!="yes"),1,""))</f>
        <v>#REF!</v>
      </c>
    </row>
    <row r="136" spans="1:48" ht="36" thickBot="1" x14ac:dyDescent="0.4">
      <c r="A136" s="23" t="s">
        <v>128</v>
      </c>
      <c r="B136" s="125">
        <v>4650</v>
      </c>
      <c r="C136" s="13" t="s">
        <v>348</v>
      </c>
      <c r="D136" s="28" t="s">
        <v>176</v>
      </c>
      <c r="E136" s="27"/>
      <c r="F136" s="26" t="s">
        <v>88</v>
      </c>
      <c r="G136" s="26" t="s">
        <v>21</v>
      </c>
      <c r="H136" s="26" t="s">
        <v>88</v>
      </c>
      <c r="I136" s="26" t="s">
        <v>88</v>
      </c>
      <c r="J136" s="26" t="s">
        <v>21</v>
      </c>
      <c r="K136" s="26" t="s">
        <v>21</v>
      </c>
      <c r="L136" s="19"/>
      <c r="M136" s="17"/>
      <c r="N136" s="17"/>
      <c r="O136" s="17"/>
      <c r="P136" s="17"/>
      <c r="Q136" s="17"/>
      <c r="R136" s="17"/>
      <c r="S136" s="18"/>
      <c r="T136" s="131" t="str">
        <f>Table3[[#This Row],[Column12]]</f>
        <v>Auto:</v>
      </c>
      <c r="U136" s="22"/>
      <c r="V136" s="46" t="str">
        <f>IF(Table3[[#This Row],[TagOrderMethod]]="Ratio:","plants per 1 tag",IF(Table3[[#This Row],[TagOrderMethod]]="tags included","",IF(Table3[[#This Row],[TagOrderMethod]]="Qty:","tags",IF(Table3[[#This Row],[TagOrderMethod]]="Auto:",IF(U136&lt;&gt;"","tags","")))))</f>
        <v/>
      </c>
      <c r="W136" s="14">
        <v>50</v>
      </c>
      <c r="X136" s="14" t="str">
        <f>IF(ISNUMBER(SEARCH("tag",Table3[[#This Row],[Notes]])), "Yes", "No")</f>
        <v>No</v>
      </c>
      <c r="Y136" s="14" t="str">
        <f>IF(Table3[[#This Row],[Column11]]="yes","tags included","Auto:")</f>
        <v>Auto:</v>
      </c>
      <c r="Z13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Row],[TagOrderMethod]]="Auto:",IF(U136&gt;0,U136,IF(COUNTBLANK(L136:S136)=8,"",(IF(Table3[[#This Row],[Column11]]&lt;&gt;"no",Table3[[#This Row],[Size]]*(SUM(Table3[[#This Row],[Date 1]:[Date 8]])),"")))),""))),(Table3[[#This Row],[Bundle]])),"")</f>
        <v/>
      </c>
      <c r="AB136" s="86" t="str">
        <f t="shared" si="5"/>
        <v/>
      </c>
      <c r="AC136" s="68"/>
      <c r="AD136" s="37"/>
      <c r="AE136" s="38"/>
      <c r="AF136" s="39"/>
      <c r="AG136" s="111" t="s">
        <v>1099</v>
      </c>
      <c r="AH136" s="111" t="s">
        <v>21</v>
      </c>
      <c r="AI136" s="111" t="s">
        <v>1100</v>
      </c>
      <c r="AJ136" s="111" t="s">
        <v>1101</v>
      </c>
      <c r="AK136" s="111" t="s">
        <v>21</v>
      </c>
      <c r="AL136" s="111" t="s">
        <v>21</v>
      </c>
      <c r="AM136" s="111" t="b">
        <f>IF(AND(Table3[[#This Row],[Column68]]=TRUE,COUNTBLANK(Table3[[#This Row],[Date 1]:[Date 8]])=8),TRUE,FALSE)</f>
        <v>0</v>
      </c>
      <c r="AN136" s="111" t="b">
        <f>COUNTIF(Table3[[#This Row],[512]:[51]],"yes")&gt;0</f>
        <v>0</v>
      </c>
      <c r="AO136" s="40" t="str">
        <f>IF(Table3[[#This Row],[512]]="yes",Table3[[#This Row],[Column1]],"")</f>
        <v/>
      </c>
      <c r="AP136" s="40" t="str">
        <f>IF(Table3[[#This Row],[250]]="yes",Table3[[#This Row],[Column1.5]],"")</f>
        <v/>
      </c>
      <c r="AQ136" s="40" t="str">
        <f>IF(Table3[[#This Row],[288]]="yes",Table3[[#This Row],[Column2]],"")</f>
        <v/>
      </c>
      <c r="AR136" s="40" t="str">
        <f>IF(Table3[[#This Row],[144]]="yes",Table3[[#This Row],[Column3]],"")</f>
        <v/>
      </c>
      <c r="AS136" s="40" t="str">
        <f>IF(Table3[[#This Row],[26]]="yes",Table3[[#This Row],[Column4]],"")</f>
        <v/>
      </c>
      <c r="AT136" s="40" t="str">
        <f>IF(Table3[[#This Row],[51]]="yes",Table3[[#This Row],[Column5]],"")</f>
        <v/>
      </c>
      <c r="AU136" s="25" t="str">
        <f>IF(COUNTBLANK(Table3[[#This Row],[Date 1]:[Date 8]])=7,IF(Table3[[#This Row],[Column9]]&lt;&gt;"",IF(SUM(L136:S136)&lt;&gt;0,Table3[[#This Row],[Column9]],""),""),(SUBSTITUTE(TRIM(SUBSTITUTE(AO136&amp;","&amp;AP136&amp;","&amp;AQ136&amp;","&amp;AR136&amp;","&amp;AS136&amp;","&amp;AT136&amp;",",","," "))," ",", ")))</f>
        <v/>
      </c>
      <c r="AV136" s="31" t="e">
        <f>IF(COUNTBLANK(L136:AC136)&lt;&gt;13,IF(Table3[[#This Row],[Comments]]="Please order in multiples of 20. Minimum order of 100.",IF(COUNTBLANK(Table3[[#This Row],[Date 1]:[Order]])=12,"",1),1),IF(OR(F136="yes",G136="yes",H136="yes",I136="yes",J136="yes",K136="yes",#REF!="yes"),1,""))</f>
        <v>#REF!</v>
      </c>
    </row>
    <row r="137" spans="1:48" ht="36" thickBot="1" x14ac:dyDescent="0.4">
      <c r="A137" s="23" t="s">
        <v>128</v>
      </c>
      <c r="B137" s="125">
        <v>4652</v>
      </c>
      <c r="C137" s="13" t="s">
        <v>348</v>
      </c>
      <c r="D137" s="28" t="s">
        <v>405</v>
      </c>
      <c r="E137" s="27"/>
      <c r="F137" s="26" t="s">
        <v>88</v>
      </c>
      <c r="G137" s="26" t="s">
        <v>21</v>
      </c>
      <c r="H137" s="26" t="s">
        <v>88</v>
      </c>
      <c r="I137" s="26" t="s">
        <v>88</v>
      </c>
      <c r="J137" s="26" t="s">
        <v>21</v>
      </c>
      <c r="K137" s="26" t="s">
        <v>21</v>
      </c>
      <c r="L137" s="19"/>
      <c r="M137" s="17"/>
      <c r="N137" s="17"/>
      <c r="O137" s="17"/>
      <c r="P137" s="17"/>
      <c r="Q137" s="17"/>
      <c r="R137" s="17"/>
      <c r="S137" s="18"/>
      <c r="T137" s="131" t="str">
        <f>Table3[[#This Row],[Column12]]</f>
        <v>Auto:</v>
      </c>
      <c r="U137" s="22"/>
      <c r="V137" s="46" t="str">
        <f>IF(Table3[[#This Row],[TagOrderMethod]]="Ratio:","plants per 1 tag",IF(Table3[[#This Row],[TagOrderMethod]]="tags included","",IF(Table3[[#This Row],[TagOrderMethod]]="Qty:","tags",IF(Table3[[#This Row],[TagOrderMethod]]="Auto:",IF(U137&lt;&gt;"","tags","")))))</f>
        <v/>
      </c>
      <c r="W137" s="14">
        <v>50</v>
      </c>
      <c r="X137" s="14" t="str">
        <f>IF(ISNUMBER(SEARCH("tag",Table3[[#This Row],[Notes]])), "Yes", "No")</f>
        <v>No</v>
      </c>
      <c r="Y137" s="14" t="str">
        <f>IF(Table3[[#This Row],[Column11]]="yes","tags included","Auto:")</f>
        <v>Auto:</v>
      </c>
      <c r="Z13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Row],[TagOrderMethod]]="Auto:",IF(U137&gt;0,U137,IF(COUNTBLANK(L137:S137)=8,"",(IF(Table3[[#This Row],[Column11]]&lt;&gt;"no",Table3[[#This Row],[Size]]*(SUM(Table3[[#This Row],[Date 1]:[Date 8]])),"")))),""))),(Table3[[#This Row],[Bundle]])),"")</f>
        <v/>
      </c>
      <c r="AB137" s="86" t="str">
        <f t="shared" si="5"/>
        <v/>
      </c>
      <c r="AC137" s="68"/>
      <c r="AD137" s="37"/>
      <c r="AE137" s="38"/>
      <c r="AF137" s="39"/>
      <c r="AG137" s="111" t="s">
        <v>1102</v>
      </c>
      <c r="AH137" s="111" t="s">
        <v>21</v>
      </c>
      <c r="AI137" s="111" t="s">
        <v>1103</v>
      </c>
      <c r="AJ137" s="111" t="s">
        <v>1104</v>
      </c>
      <c r="AK137" s="111" t="s">
        <v>21</v>
      </c>
      <c r="AL137" s="111" t="s">
        <v>21</v>
      </c>
      <c r="AM137" s="111" t="b">
        <f>IF(AND(Table3[[#This Row],[Column68]]=TRUE,COUNTBLANK(Table3[[#This Row],[Date 1]:[Date 8]])=8),TRUE,FALSE)</f>
        <v>0</v>
      </c>
      <c r="AN137" s="111" t="b">
        <f>COUNTIF(Table3[[#This Row],[512]:[51]],"yes")&gt;0</f>
        <v>0</v>
      </c>
      <c r="AO137" s="40" t="str">
        <f>IF(Table3[[#This Row],[512]]="yes",Table3[[#This Row],[Column1]],"")</f>
        <v/>
      </c>
      <c r="AP137" s="40" t="str">
        <f>IF(Table3[[#This Row],[250]]="yes",Table3[[#This Row],[Column1.5]],"")</f>
        <v/>
      </c>
      <c r="AQ137" s="40" t="str">
        <f>IF(Table3[[#This Row],[288]]="yes",Table3[[#This Row],[Column2]],"")</f>
        <v/>
      </c>
      <c r="AR137" s="40" t="str">
        <f>IF(Table3[[#This Row],[144]]="yes",Table3[[#This Row],[Column3]],"")</f>
        <v/>
      </c>
      <c r="AS137" s="40" t="str">
        <f>IF(Table3[[#This Row],[26]]="yes",Table3[[#This Row],[Column4]],"")</f>
        <v/>
      </c>
      <c r="AT137" s="40" t="str">
        <f>IF(Table3[[#This Row],[51]]="yes",Table3[[#This Row],[Column5]],"")</f>
        <v/>
      </c>
      <c r="AU137" s="25" t="str">
        <f>IF(COUNTBLANK(Table3[[#This Row],[Date 1]:[Date 8]])=7,IF(Table3[[#This Row],[Column9]]&lt;&gt;"",IF(SUM(L137:S137)&lt;&gt;0,Table3[[#This Row],[Column9]],""),""),(SUBSTITUTE(TRIM(SUBSTITUTE(AO137&amp;","&amp;AP137&amp;","&amp;AQ137&amp;","&amp;AR137&amp;","&amp;AS137&amp;","&amp;AT137&amp;",",","," "))," ",", ")))</f>
        <v/>
      </c>
      <c r="AV137" s="31" t="e">
        <f>IF(COUNTBLANK(L137:AC137)&lt;&gt;13,IF(Table3[[#This Row],[Comments]]="Please order in multiples of 20. Minimum order of 100.",IF(COUNTBLANK(Table3[[#This Row],[Date 1]:[Order]])=12,"",1),1),IF(OR(F137="yes",G137="yes",H137="yes",I137="yes",J137="yes",K137="yes",#REF!="yes"),1,""))</f>
        <v>#REF!</v>
      </c>
    </row>
    <row r="138" spans="1:48" ht="36" thickBot="1" x14ac:dyDescent="0.4">
      <c r="A138" s="23" t="s">
        <v>128</v>
      </c>
      <c r="B138" s="125">
        <v>4653</v>
      </c>
      <c r="C138" s="13" t="s">
        <v>348</v>
      </c>
      <c r="D138" s="28" t="s">
        <v>579</v>
      </c>
      <c r="E138" s="27"/>
      <c r="F138" s="26" t="s">
        <v>88</v>
      </c>
      <c r="G138" s="26" t="s">
        <v>21</v>
      </c>
      <c r="H138" s="26" t="s">
        <v>88</v>
      </c>
      <c r="I138" s="26" t="s">
        <v>88</v>
      </c>
      <c r="J138" s="26" t="s">
        <v>21</v>
      </c>
      <c r="K138" s="26" t="s">
        <v>21</v>
      </c>
      <c r="L138" s="19"/>
      <c r="M138" s="17"/>
      <c r="N138" s="17"/>
      <c r="O138" s="17"/>
      <c r="P138" s="17"/>
      <c r="Q138" s="17"/>
      <c r="R138" s="17"/>
      <c r="S138" s="18"/>
      <c r="T138" s="131" t="str">
        <f>Table3[[#This Row],[Column12]]</f>
        <v>Auto:</v>
      </c>
      <c r="U138" s="22"/>
      <c r="V138" s="46" t="str">
        <f>IF(Table3[[#This Row],[TagOrderMethod]]="Ratio:","plants per 1 tag",IF(Table3[[#This Row],[TagOrderMethod]]="tags included","",IF(Table3[[#This Row],[TagOrderMethod]]="Qty:","tags",IF(Table3[[#This Row],[TagOrderMethod]]="Auto:",IF(U138&lt;&gt;"","tags","")))))</f>
        <v/>
      </c>
      <c r="W138" s="14">
        <v>50</v>
      </c>
      <c r="X138" s="14" t="str">
        <f>IF(ISNUMBER(SEARCH("tag",Table3[[#This Row],[Notes]])), "Yes", "No")</f>
        <v>No</v>
      </c>
      <c r="Y138" s="14" t="str">
        <f>IF(Table3[[#This Row],[Column11]]="yes","tags included","Auto:")</f>
        <v>Auto:</v>
      </c>
      <c r="Z13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Row],[TagOrderMethod]]="Auto:",IF(U138&gt;0,U138,IF(COUNTBLANK(L138:S138)=8,"",(IF(Table3[[#This Row],[Column11]]&lt;&gt;"no",Table3[[#This Row],[Size]]*(SUM(Table3[[#This Row],[Date 1]:[Date 8]])),"")))),""))),(Table3[[#This Row],[Bundle]])),"")</f>
        <v/>
      </c>
      <c r="AB138" s="86" t="str">
        <f t="shared" si="5"/>
        <v/>
      </c>
      <c r="AC138" s="68"/>
      <c r="AD138" s="37"/>
      <c r="AE138" s="38"/>
      <c r="AF138" s="39"/>
      <c r="AG138" s="111" t="s">
        <v>1105</v>
      </c>
      <c r="AH138" s="111" t="s">
        <v>21</v>
      </c>
      <c r="AI138" s="111" t="s">
        <v>1106</v>
      </c>
      <c r="AJ138" s="111" t="s">
        <v>1107</v>
      </c>
      <c r="AK138" s="111" t="s">
        <v>21</v>
      </c>
      <c r="AL138" s="111" t="s">
        <v>21</v>
      </c>
      <c r="AM138" s="111" t="b">
        <f>IF(AND(Table3[[#This Row],[Column68]]=TRUE,COUNTBLANK(Table3[[#This Row],[Date 1]:[Date 8]])=8),TRUE,FALSE)</f>
        <v>0</v>
      </c>
      <c r="AN138" s="111" t="b">
        <f>COUNTIF(Table3[[#This Row],[512]:[51]],"yes")&gt;0</f>
        <v>0</v>
      </c>
      <c r="AO138" s="40" t="str">
        <f>IF(Table3[[#This Row],[512]]="yes",Table3[[#This Row],[Column1]],"")</f>
        <v/>
      </c>
      <c r="AP138" s="40" t="str">
        <f>IF(Table3[[#This Row],[250]]="yes",Table3[[#This Row],[Column1.5]],"")</f>
        <v/>
      </c>
      <c r="AQ138" s="40" t="str">
        <f>IF(Table3[[#This Row],[288]]="yes",Table3[[#This Row],[Column2]],"")</f>
        <v/>
      </c>
      <c r="AR138" s="40" t="str">
        <f>IF(Table3[[#This Row],[144]]="yes",Table3[[#This Row],[Column3]],"")</f>
        <v/>
      </c>
      <c r="AS138" s="40" t="str">
        <f>IF(Table3[[#This Row],[26]]="yes",Table3[[#This Row],[Column4]],"")</f>
        <v/>
      </c>
      <c r="AT138" s="40" t="str">
        <f>IF(Table3[[#This Row],[51]]="yes",Table3[[#This Row],[Column5]],"")</f>
        <v/>
      </c>
      <c r="AU138" s="25" t="str">
        <f>IF(COUNTBLANK(Table3[[#This Row],[Date 1]:[Date 8]])=7,IF(Table3[[#This Row],[Column9]]&lt;&gt;"",IF(SUM(L138:S138)&lt;&gt;0,Table3[[#This Row],[Column9]],""),""),(SUBSTITUTE(TRIM(SUBSTITUTE(AO138&amp;","&amp;AP138&amp;","&amp;AQ138&amp;","&amp;AR138&amp;","&amp;AS138&amp;","&amp;AT138&amp;",",","," "))," ",", ")))</f>
        <v/>
      </c>
      <c r="AV138" s="31" t="e">
        <f>IF(COUNTBLANK(L138:AC138)&lt;&gt;13,IF(Table3[[#This Row],[Comments]]="Please order in multiples of 20. Minimum order of 100.",IF(COUNTBLANK(Table3[[#This Row],[Date 1]:[Order]])=12,"",1),1),IF(OR(F138="yes",G138="yes",H138="yes",I138="yes",J138="yes",K138="yes",#REF!="yes"),1,""))</f>
        <v>#REF!</v>
      </c>
    </row>
    <row r="139" spans="1:48" ht="36" thickBot="1" x14ac:dyDescent="0.4">
      <c r="A139" s="23" t="s">
        <v>128</v>
      </c>
      <c r="B139" s="125">
        <v>4655</v>
      </c>
      <c r="C139" s="13" t="s">
        <v>348</v>
      </c>
      <c r="D139" s="28" t="s">
        <v>70</v>
      </c>
      <c r="E139" s="27"/>
      <c r="F139" s="26" t="s">
        <v>88</v>
      </c>
      <c r="G139" s="26" t="s">
        <v>21</v>
      </c>
      <c r="H139" s="26" t="s">
        <v>88</v>
      </c>
      <c r="I139" s="26" t="s">
        <v>88</v>
      </c>
      <c r="J139" s="26" t="s">
        <v>21</v>
      </c>
      <c r="K139" s="26" t="s">
        <v>21</v>
      </c>
      <c r="L139" s="19"/>
      <c r="M139" s="17"/>
      <c r="N139" s="17"/>
      <c r="O139" s="17"/>
      <c r="P139" s="17"/>
      <c r="Q139" s="17"/>
      <c r="R139" s="17"/>
      <c r="S139" s="18"/>
      <c r="T139" s="131" t="str">
        <f>Table3[[#This Row],[Column12]]</f>
        <v>Auto:</v>
      </c>
      <c r="U139" s="22"/>
      <c r="V139" s="46" t="str">
        <f>IF(Table3[[#This Row],[TagOrderMethod]]="Ratio:","plants per 1 tag",IF(Table3[[#This Row],[TagOrderMethod]]="tags included","",IF(Table3[[#This Row],[TagOrderMethod]]="Qty:","tags",IF(Table3[[#This Row],[TagOrderMethod]]="Auto:",IF(U139&lt;&gt;"","tags","")))))</f>
        <v/>
      </c>
      <c r="W139" s="14">
        <v>50</v>
      </c>
      <c r="X139" s="14" t="str">
        <f>IF(ISNUMBER(SEARCH("tag",Table3[[#This Row],[Notes]])), "Yes", "No")</f>
        <v>No</v>
      </c>
      <c r="Y139" s="14" t="str">
        <f>IF(Table3[[#This Row],[Column11]]="yes","tags included","Auto:")</f>
        <v>Auto:</v>
      </c>
      <c r="Z13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3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Row],[TagOrderMethod]]="Auto:",IF(U139&gt;0,U139,IF(COUNTBLANK(L139:S139)=8,"",(IF(Table3[[#This Row],[Column11]]&lt;&gt;"no",Table3[[#This Row],[Size]]*(SUM(Table3[[#This Row],[Date 1]:[Date 8]])),"")))),""))),(Table3[[#This Row],[Bundle]])),"")</f>
        <v/>
      </c>
      <c r="AB139" s="86" t="str">
        <f t="shared" si="5"/>
        <v/>
      </c>
      <c r="AC139" s="68"/>
      <c r="AD139" s="37"/>
      <c r="AE139" s="38"/>
      <c r="AF139" s="39"/>
      <c r="AG139" s="111" t="s">
        <v>1108</v>
      </c>
      <c r="AH139" s="111" t="s">
        <v>21</v>
      </c>
      <c r="AI139" s="111" t="s">
        <v>1109</v>
      </c>
      <c r="AJ139" s="111" t="s">
        <v>1110</v>
      </c>
      <c r="AK139" s="111" t="s">
        <v>21</v>
      </c>
      <c r="AL139" s="111" t="s">
        <v>21</v>
      </c>
      <c r="AM139" s="111" t="b">
        <f>IF(AND(Table3[[#This Row],[Column68]]=TRUE,COUNTBLANK(Table3[[#This Row],[Date 1]:[Date 8]])=8),TRUE,FALSE)</f>
        <v>0</v>
      </c>
      <c r="AN139" s="111" t="b">
        <f>COUNTIF(Table3[[#This Row],[512]:[51]],"yes")&gt;0</f>
        <v>0</v>
      </c>
      <c r="AO139" s="40" t="str">
        <f>IF(Table3[[#This Row],[512]]="yes",Table3[[#This Row],[Column1]],"")</f>
        <v/>
      </c>
      <c r="AP139" s="40" t="str">
        <f>IF(Table3[[#This Row],[250]]="yes",Table3[[#This Row],[Column1.5]],"")</f>
        <v/>
      </c>
      <c r="AQ139" s="40" t="str">
        <f>IF(Table3[[#This Row],[288]]="yes",Table3[[#This Row],[Column2]],"")</f>
        <v/>
      </c>
      <c r="AR139" s="40" t="str">
        <f>IF(Table3[[#This Row],[144]]="yes",Table3[[#This Row],[Column3]],"")</f>
        <v/>
      </c>
      <c r="AS139" s="40" t="str">
        <f>IF(Table3[[#This Row],[26]]="yes",Table3[[#This Row],[Column4]],"")</f>
        <v/>
      </c>
      <c r="AT139" s="40" t="str">
        <f>IF(Table3[[#This Row],[51]]="yes",Table3[[#This Row],[Column5]],"")</f>
        <v/>
      </c>
      <c r="AU139" s="25" t="str">
        <f>IF(COUNTBLANK(Table3[[#This Row],[Date 1]:[Date 8]])=7,IF(Table3[[#This Row],[Column9]]&lt;&gt;"",IF(SUM(L139:S139)&lt;&gt;0,Table3[[#This Row],[Column9]],""),""),(SUBSTITUTE(TRIM(SUBSTITUTE(AO139&amp;","&amp;AP139&amp;","&amp;AQ139&amp;","&amp;AR139&amp;","&amp;AS139&amp;","&amp;AT139&amp;",",","," "))," ",", ")))</f>
        <v/>
      </c>
      <c r="AV139" s="31" t="e">
        <f>IF(COUNTBLANK(L139:AC139)&lt;&gt;13,IF(Table3[[#This Row],[Comments]]="Please order in multiples of 20. Minimum order of 100.",IF(COUNTBLANK(Table3[[#This Row],[Date 1]:[Order]])=12,"",1),1),IF(OR(F139="yes",G139="yes",H139="yes",I139="yes",J139="yes",K139="yes",#REF!="yes"),1,""))</f>
        <v>#REF!</v>
      </c>
    </row>
    <row r="140" spans="1:48" ht="36" thickBot="1" x14ac:dyDescent="0.4">
      <c r="A140" s="23" t="s">
        <v>128</v>
      </c>
      <c r="B140" s="125">
        <v>4657</v>
      </c>
      <c r="C140" s="13" t="s">
        <v>348</v>
      </c>
      <c r="D140" s="28" t="s">
        <v>406</v>
      </c>
      <c r="E140" s="27"/>
      <c r="F140" s="26" t="s">
        <v>88</v>
      </c>
      <c r="G140" s="26" t="s">
        <v>21</v>
      </c>
      <c r="H140" s="26" t="s">
        <v>88</v>
      </c>
      <c r="I140" s="26" t="s">
        <v>88</v>
      </c>
      <c r="J140" s="26" t="s">
        <v>21</v>
      </c>
      <c r="K140" s="26" t="s">
        <v>21</v>
      </c>
      <c r="L140" s="19"/>
      <c r="M140" s="17"/>
      <c r="N140" s="17"/>
      <c r="O140" s="17"/>
      <c r="P140" s="17"/>
      <c r="Q140" s="17"/>
      <c r="R140" s="17"/>
      <c r="S140" s="18"/>
      <c r="T140" s="131" t="str">
        <f>Table3[[#This Row],[Column12]]</f>
        <v>Auto:</v>
      </c>
      <c r="U140" s="22"/>
      <c r="V140" s="46" t="str">
        <f>IF(Table3[[#This Row],[TagOrderMethod]]="Ratio:","plants per 1 tag",IF(Table3[[#This Row],[TagOrderMethod]]="tags included","",IF(Table3[[#This Row],[TagOrderMethod]]="Qty:","tags",IF(Table3[[#This Row],[TagOrderMethod]]="Auto:",IF(U140&lt;&gt;"","tags","")))))</f>
        <v/>
      </c>
      <c r="W140" s="14">
        <v>50</v>
      </c>
      <c r="X140" s="14" t="str">
        <f>IF(ISNUMBER(SEARCH("tag",Table3[[#This Row],[Notes]])), "Yes", "No")</f>
        <v>No</v>
      </c>
      <c r="Y140" s="14" t="str">
        <f>IF(Table3[[#This Row],[Column11]]="yes","tags included","Auto:")</f>
        <v>Auto:</v>
      </c>
      <c r="Z14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Row],[TagOrderMethod]]="Auto:",IF(U140&gt;0,U140,IF(COUNTBLANK(L140:S140)=8,"",(IF(Table3[[#This Row],[Column11]]&lt;&gt;"no",Table3[[#This Row],[Size]]*(SUM(Table3[[#This Row],[Date 1]:[Date 8]])),"")))),""))),(Table3[[#This Row],[Bundle]])),"")</f>
        <v/>
      </c>
      <c r="AB140" s="86" t="str">
        <f t="shared" si="5"/>
        <v/>
      </c>
      <c r="AC140" s="68"/>
      <c r="AD140" s="37"/>
      <c r="AE140" s="38"/>
      <c r="AF140" s="39"/>
      <c r="AG140" s="111" t="s">
        <v>1111</v>
      </c>
      <c r="AH140" s="111" t="s">
        <v>21</v>
      </c>
      <c r="AI140" s="111" t="s">
        <v>1112</v>
      </c>
      <c r="AJ140" s="111" t="s">
        <v>1113</v>
      </c>
      <c r="AK140" s="111" t="s">
        <v>21</v>
      </c>
      <c r="AL140" s="111" t="s">
        <v>21</v>
      </c>
      <c r="AM140" s="111" t="b">
        <f>IF(AND(Table3[[#This Row],[Column68]]=TRUE,COUNTBLANK(Table3[[#This Row],[Date 1]:[Date 8]])=8),TRUE,FALSE)</f>
        <v>0</v>
      </c>
      <c r="AN140" s="111" t="b">
        <f>COUNTIF(Table3[[#This Row],[512]:[51]],"yes")&gt;0</f>
        <v>0</v>
      </c>
      <c r="AO140" s="40" t="str">
        <f>IF(Table3[[#This Row],[512]]="yes",Table3[[#This Row],[Column1]],"")</f>
        <v/>
      </c>
      <c r="AP140" s="40" t="str">
        <f>IF(Table3[[#This Row],[250]]="yes",Table3[[#This Row],[Column1.5]],"")</f>
        <v/>
      </c>
      <c r="AQ140" s="40" t="str">
        <f>IF(Table3[[#This Row],[288]]="yes",Table3[[#This Row],[Column2]],"")</f>
        <v/>
      </c>
      <c r="AR140" s="40" t="str">
        <f>IF(Table3[[#This Row],[144]]="yes",Table3[[#This Row],[Column3]],"")</f>
        <v/>
      </c>
      <c r="AS140" s="40" t="str">
        <f>IF(Table3[[#This Row],[26]]="yes",Table3[[#This Row],[Column4]],"")</f>
        <v/>
      </c>
      <c r="AT140" s="40" t="str">
        <f>IF(Table3[[#This Row],[51]]="yes",Table3[[#This Row],[Column5]],"")</f>
        <v/>
      </c>
      <c r="AU140" s="25" t="str">
        <f>IF(COUNTBLANK(Table3[[#This Row],[Date 1]:[Date 8]])=7,IF(Table3[[#This Row],[Column9]]&lt;&gt;"",IF(SUM(L140:S140)&lt;&gt;0,Table3[[#This Row],[Column9]],""),""),(SUBSTITUTE(TRIM(SUBSTITUTE(AO140&amp;","&amp;AP140&amp;","&amp;AQ140&amp;","&amp;AR140&amp;","&amp;AS140&amp;","&amp;AT140&amp;",",","," "))," ",", ")))</f>
        <v/>
      </c>
      <c r="AV140" s="31" t="e">
        <f>IF(COUNTBLANK(L140:AC140)&lt;&gt;13,IF(Table3[[#This Row],[Comments]]="Please order in multiples of 20. Minimum order of 100.",IF(COUNTBLANK(Table3[[#This Row],[Date 1]:[Order]])=12,"",1),1),IF(OR(F140="yes",G140="yes",H140="yes",I140="yes",J140="yes",K140="yes",#REF!="yes"),1,""))</f>
        <v>#REF!</v>
      </c>
    </row>
    <row r="141" spans="1:48" ht="36" thickBot="1" x14ac:dyDescent="0.4">
      <c r="A141" s="23" t="s">
        <v>128</v>
      </c>
      <c r="B141" s="125">
        <v>4660</v>
      </c>
      <c r="C141" s="13" t="s">
        <v>348</v>
      </c>
      <c r="D141" s="28" t="s">
        <v>71</v>
      </c>
      <c r="E141" s="27"/>
      <c r="F141" s="26" t="s">
        <v>88</v>
      </c>
      <c r="G141" s="26" t="s">
        <v>21</v>
      </c>
      <c r="H141" s="26" t="s">
        <v>88</v>
      </c>
      <c r="I141" s="26" t="s">
        <v>88</v>
      </c>
      <c r="J141" s="26" t="s">
        <v>21</v>
      </c>
      <c r="K141" s="26" t="s">
        <v>21</v>
      </c>
      <c r="L141" s="19"/>
      <c r="M141" s="17"/>
      <c r="N141" s="17"/>
      <c r="O141" s="17"/>
      <c r="P141" s="17"/>
      <c r="Q141" s="17"/>
      <c r="R141" s="17"/>
      <c r="S141" s="18"/>
      <c r="T141" s="131" t="str">
        <f>Table3[[#This Row],[Column12]]</f>
        <v>Auto:</v>
      </c>
      <c r="U141" s="22"/>
      <c r="V141" s="46" t="str">
        <f>IF(Table3[[#This Row],[TagOrderMethod]]="Ratio:","plants per 1 tag",IF(Table3[[#This Row],[TagOrderMethod]]="tags included","",IF(Table3[[#This Row],[TagOrderMethod]]="Qty:","tags",IF(Table3[[#This Row],[TagOrderMethod]]="Auto:",IF(U141&lt;&gt;"","tags","")))))</f>
        <v/>
      </c>
      <c r="W141" s="14">
        <v>50</v>
      </c>
      <c r="X141" s="14" t="str">
        <f>IF(ISNUMBER(SEARCH("tag",Table3[[#This Row],[Notes]])), "Yes", "No")</f>
        <v>No</v>
      </c>
      <c r="Y141" s="14" t="str">
        <f>IF(Table3[[#This Row],[Column11]]="yes","tags included","Auto:")</f>
        <v>Auto:</v>
      </c>
      <c r="Z14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Row],[TagOrderMethod]]="Auto:",IF(U141&gt;0,U141,IF(COUNTBLANK(L141:S141)=8,"",(IF(Table3[[#This Row],[Column11]]&lt;&gt;"no",Table3[[#This Row],[Size]]*(SUM(Table3[[#This Row],[Date 1]:[Date 8]])),"")))),""))),(Table3[[#This Row],[Bundle]])),"")</f>
        <v/>
      </c>
      <c r="AB141" s="86" t="str">
        <f t="shared" si="5"/>
        <v/>
      </c>
      <c r="AC141" s="68"/>
      <c r="AD141" s="37"/>
      <c r="AE141" s="38"/>
      <c r="AF141" s="39"/>
      <c r="AG141" s="111" t="s">
        <v>1114</v>
      </c>
      <c r="AH141" s="111" t="s">
        <v>21</v>
      </c>
      <c r="AI141" s="111" t="s">
        <v>1115</v>
      </c>
      <c r="AJ141" s="111" t="s">
        <v>1116</v>
      </c>
      <c r="AK141" s="111" t="s">
        <v>21</v>
      </c>
      <c r="AL141" s="111" t="s">
        <v>21</v>
      </c>
      <c r="AM141" s="111" t="b">
        <f>IF(AND(Table3[[#This Row],[Column68]]=TRUE,COUNTBLANK(Table3[[#This Row],[Date 1]:[Date 8]])=8),TRUE,FALSE)</f>
        <v>0</v>
      </c>
      <c r="AN141" s="111" t="b">
        <f>COUNTIF(Table3[[#This Row],[512]:[51]],"yes")&gt;0</f>
        <v>0</v>
      </c>
      <c r="AO141" s="40" t="str">
        <f>IF(Table3[[#This Row],[512]]="yes",Table3[[#This Row],[Column1]],"")</f>
        <v/>
      </c>
      <c r="AP141" s="40" t="str">
        <f>IF(Table3[[#This Row],[250]]="yes",Table3[[#This Row],[Column1.5]],"")</f>
        <v/>
      </c>
      <c r="AQ141" s="40" t="str">
        <f>IF(Table3[[#This Row],[288]]="yes",Table3[[#This Row],[Column2]],"")</f>
        <v/>
      </c>
      <c r="AR141" s="40" t="str">
        <f>IF(Table3[[#This Row],[144]]="yes",Table3[[#This Row],[Column3]],"")</f>
        <v/>
      </c>
      <c r="AS141" s="40" t="str">
        <f>IF(Table3[[#This Row],[26]]="yes",Table3[[#This Row],[Column4]],"")</f>
        <v/>
      </c>
      <c r="AT141" s="40" t="str">
        <f>IF(Table3[[#This Row],[51]]="yes",Table3[[#This Row],[Column5]],"")</f>
        <v/>
      </c>
      <c r="AU141" s="25" t="str">
        <f>IF(COUNTBLANK(Table3[[#This Row],[Date 1]:[Date 8]])=7,IF(Table3[[#This Row],[Column9]]&lt;&gt;"",IF(SUM(L141:S141)&lt;&gt;0,Table3[[#This Row],[Column9]],""),""),(SUBSTITUTE(TRIM(SUBSTITUTE(AO141&amp;","&amp;AP141&amp;","&amp;AQ141&amp;","&amp;AR141&amp;","&amp;AS141&amp;","&amp;AT141&amp;",",","," "))," ",", ")))</f>
        <v/>
      </c>
      <c r="AV141" s="31" t="e">
        <f>IF(COUNTBLANK(L141:AC141)&lt;&gt;13,IF(Table3[[#This Row],[Comments]]="Please order in multiples of 20. Minimum order of 100.",IF(COUNTBLANK(Table3[[#This Row],[Date 1]:[Order]])=12,"",1),1),IF(OR(F141="yes",G141="yes",H141="yes",I141="yes",J141="yes",K141="yes",#REF!="yes"),1,""))</f>
        <v>#REF!</v>
      </c>
    </row>
    <row r="142" spans="1:48" ht="36" thickBot="1" x14ac:dyDescent="0.4">
      <c r="A142" s="23" t="s">
        <v>128</v>
      </c>
      <c r="B142" s="125">
        <v>4665</v>
      </c>
      <c r="C142" s="13" t="s">
        <v>348</v>
      </c>
      <c r="D142" s="28" t="s">
        <v>580</v>
      </c>
      <c r="E142" s="27"/>
      <c r="F142" s="26" t="s">
        <v>88</v>
      </c>
      <c r="G142" s="26" t="s">
        <v>21</v>
      </c>
      <c r="H142" s="26" t="s">
        <v>88</v>
      </c>
      <c r="I142" s="26" t="s">
        <v>88</v>
      </c>
      <c r="J142" s="26" t="s">
        <v>21</v>
      </c>
      <c r="K142" s="26" t="s">
        <v>21</v>
      </c>
      <c r="L142" s="19"/>
      <c r="M142" s="17"/>
      <c r="N142" s="17"/>
      <c r="O142" s="17"/>
      <c r="P142" s="17"/>
      <c r="Q142" s="17"/>
      <c r="R142" s="17"/>
      <c r="S142" s="18"/>
      <c r="T142" s="131" t="str">
        <f>Table3[[#This Row],[Column12]]</f>
        <v>Auto:</v>
      </c>
      <c r="U142" s="22"/>
      <c r="V142" s="46" t="str">
        <f>IF(Table3[[#This Row],[TagOrderMethod]]="Ratio:","plants per 1 tag",IF(Table3[[#This Row],[TagOrderMethod]]="tags included","",IF(Table3[[#This Row],[TagOrderMethod]]="Qty:","tags",IF(Table3[[#This Row],[TagOrderMethod]]="Auto:",IF(U142&lt;&gt;"","tags","")))))</f>
        <v/>
      </c>
      <c r="W142" s="14">
        <v>50</v>
      </c>
      <c r="X142" s="14" t="str">
        <f>IF(ISNUMBER(SEARCH("tag",Table3[[#This Row],[Notes]])), "Yes", "No")</f>
        <v>No</v>
      </c>
      <c r="Y142" s="14" t="str">
        <f>IF(Table3[[#This Row],[Column11]]="yes","tags included","Auto:")</f>
        <v>Auto:</v>
      </c>
      <c r="Z14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Row],[TagOrderMethod]]="Auto:",IF(U142&gt;0,U142,IF(COUNTBLANK(L142:S142)=8,"",(IF(Table3[[#This Row],[Column11]]&lt;&gt;"no",Table3[[#This Row],[Size]]*(SUM(Table3[[#This Row],[Date 1]:[Date 8]])),"")))),""))),(Table3[[#This Row],[Bundle]])),"")</f>
        <v/>
      </c>
      <c r="AB142" s="86" t="str">
        <f t="shared" si="5"/>
        <v/>
      </c>
      <c r="AC142" s="68"/>
      <c r="AD142" s="37"/>
      <c r="AE142" s="38"/>
      <c r="AF142" s="39"/>
      <c r="AG142" s="111" t="s">
        <v>483</v>
      </c>
      <c r="AH142" s="111" t="s">
        <v>21</v>
      </c>
      <c r="AI142" s="111" t="s">
        <v>484</v>
      </c>
      <c r="AJ142" s="111" t="s">
        <v>485</v>
      </c>
      <c r="AK142" s="111" t="s">
        <v>21</v>
      </c>
      <c r="AL142" s="111" t="s">
        <v>21</v>
      </c>
      <c r="AM142" s="111" t="b">
        <f>IF(AND(Table3[[#This Row],[Column68]]=TRUE,COUNTBLANK(Table3[[#This Row],[Date 1]:[Date 8]])=8),TRUE,FALSE)</f>
        <v>0</v>
      </c>
      <c r="AN142" s="111" t="b">
        <f>COUNTIF(Table3[[#This Row],[512]:[51]],"yes")&gt;0</f>
        <v>0</v>
      </c>
      <c r="AO142" s="40" t="str">
        <f>IF(Table3[[#This Row],[512]]="yes",Table3[[#This Row],[Column1]],"")</f>
        <v/>
      </c>
      <c r="AP142" s="40" t="str">
        <f>IF(Table3[[#This Row],[250]]="yes",Table3[[#This Row],[Column1.5]],"")</f>
        <v/>
      </c>
      <c r="AQ142" s="40" t="str">
        <f>IF(Table3[[#This Row],[288]]="yes",Table3[[#This Row],[Column2]],"")</f>
        <v/>
      </c>
      <c r="AR142" s="40" t="str">
        <f>IF(Table3[[#This Row],[144]]="yes",Table3[[#This Row],[Column3]],"")</f>
        <v/>
      </c>
      <c r="AS142" s="40" t="str">
        <f>IF(Table3[[#This Row],[26]]="yes",Table3[[#This Row],[Column4]],"")</f>
        <v/>
      </c>
      <c r="AT142" s="40" t="str">
        <f>IF(Table3[[#This Row],[51]]="yes",Table3[[#This Row],[Column5]],"")</f>
        <v/>
      </c>
      <c r="AU142" s="25" t="str">
        <f>IF(COUNTBLANK(Table3[[#This Row],[Date 1]:[Date 8]])=7,IF(Table3[[#This Row],[Column9]]&lt;&gt;"",IF(SUM(L142:S142)&lt;&gt;0,Table3[[#This Row],[Column9]],""),""),(SUBSTITUTE(TRIM(SUBSTITUTE(AO142&amp;","&amp;AP142&amp;","&amp;AQ142&amp;","&amp;AR142&amp;","&amp;AS142&amp;","&amp;AT142&amp;",",","," "))," ",", ")))</f>
        <v/>
      </c>
      <c r="AV142" s="31" t="e">
        <f>IF(COUNTBLANK(L142:AC142)&lt;&gt;13,IF(Table3[[#This Row],[Comments]]="Please order in multiples of 20. Minimum order of 100.",IF(COUNTBLANK(Table3[[#This Row],[Date 1]:[Order]])=12,"",1),1),IF(OR(F142="yes",G142="yes",H142="yes",I142="yes",J142="yes",K142="yes",#REF!="yes"),1,""))</f>
        <v>#REF!</v>
      </c>
    </row>
    <row r="143" spans="1:48" ht="36" thickBot="1" x14ac:dyDescent="0.4">
      <c r="A143" s="23" t="s">
        <v>128</v>
      </c>
      <c r="B143" s="125">
        <v>4670</v>
      </c>
      <c r="C143" s="13" t="s">
        <v>348</v>
      </c>
      <c r="D143" s="28" t="s">
        <v>72</v>
      </c>
      <c r="E143" s="27"/>
      <c r="F143" s="26" t="s">
        <v>88</v>
      </c>
      <c r="G143" s="26" t="s">
        <v>21</v>
      </c>
      <c r="H143" s="26" t="s">
        <v>88</v>
      </c>
      <c r="I143" s="26" t="s">
        <v>88</v>
      </c>
      <c r="J143" s="26" t="s">
        <v>21</v>
      </c>
      <c r="K143" s="26" t="s">
        <v>21</v>
      </c>
      <c r="L143" s="19"/>
      <c r="M143" s="17"/>
      <c r="N143" s="17"/>
      <c r="O143" s="17"/>
      <c r="P143" s="17"/>
      <c r="Q143" s="17"/>
      <c r="R143" s="17"/>
      <c r="S143" s="18"/>
      <c r="T143" s="131" t="str">
        <f>Table3[[#This Row],[Column12]]</f>
        <v>Auto:</v>
      </c>
      <c r="U143" s="22"/>
      <c r="V143" s="46" t="str">
        <f>IF(Table3[[#This Row],[TagOrderMethod]]="Ratio:","plants per 1 tag",IF(Table3[[#This Row],[TagOrderMethod]]="tags included","",IF(Table3[[#This Row],[TagOrderMethod]]="Qty:","tags",IF(Table3[[#This Row],[TagOrderMethod]]="Auto:",IF(U143&lt;&gt;"","tags","")))))</f>
        <v/>
      </c>
      <c r="W143" s="14">
        <v>50</v>
      </c>
      <c r="X143" s="14" t="str">
        <f>IF(ISNUMBER(SEARCH("tag",Table3[[#This Row],[Notes]])), "Yes", "No")</f>
        <v>No</v>
      </c>
      <c r="Y143" s="14" t="str">
        <f>IF(Table3[[#This Row],[Column11]]="yes","tags included","Auto:")</f>
        <v>Auto:</v>
      </c>
      <c r="Z14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Row],[TagOrderMethod]]="Auto:",IF(U143&gt;0,U143,IF(COUNTBLANK(L143:S143)=8,"",(IF(Table3[[#This Row],[Column11]]&lt;&gt;"no",Table3[[#This Row],[Size]]*(SUM(Table3[[#This Row],[Date 1]:[Date 8]])),"")))),""))),(Table3[[#This Row],[Bundle]])),"")</f>
        <v/>
      </c>
      <c r="AB143" s="86" t="str">
        <f t="shared" si="5"/>
        <v/>
      </c>
      <c r="AC143" s="68"/>
      <c r="AD143" s="37"/>
      <c r="AE143" s="38"/>
      <c r="AF143" s="39"/>
      <c r="AG143" s="111" t="s">
        <v>486</v>
      </c>
      <c r="AH143" s="111" t="s">
        <v>21</v>
      </c>
      <c r="AI143" s="111" t="s">
        <v>487</v>
      </c>
      <c r="AJ143" s="111" t="s">
        <v>488</v>
      </c>
      <c r="AK143" s="111" t="s">
        <v>21</v>
      </c>
      <c r="AL143" s="111" t="s">
        <v>21</v>
      </c>
      <c r="AM143" s="111" t="b">
        <f>IF(AND(Table3[[#This Row],[Column68]]=TRUE,COUNTBLANK(Table3[[#This Row],[Date 1]:[Date 8]])=8),TRUE,FALSE)</f>
        <v>0</v>
      </c>
      <c r="AN143" s="111" t="b">
        <f>COUNTIF(Table3[[#This Row],[512]:[51]],"yes")&gt;0</f>
        <v>0</v>
      </c>
      <c r="AO143" s="40" t="str">
        <f>IF(Table3[[#This Row],[512]]="yes",Table3[[#This Row],[Column1]],"")</f>
        <v/>
      </c>
      <c r="AP143" s="40" t="str">
        <f>IF(Table3[[#This Row],[250]]="yes",Table3[[#This Row],[Column1.5]],"")</f>
        <v/>
      </c>
      <c r="AQ143" s="40" t="str">
        <f>IF(Table3[[#This Row],[288]]="yes",Table3[[#This Row],[Column2]],"")</f>
        <v/>
      </c>
      <c r="AR143" s="40" t="str">
        <f>IF(Table3[[#This Row],[144]]="yes",Table3[[#This Row],[Column3]],"")</f>
        <v/>
      </c>
      <c r="AS143" s="40" t="str">
        <f>IF(Table3[[#This Row],[26]]="yes",Table3[[#This Row],[Column4]],"")</f>
        <v/>
      </c>
      <c r="AT143" s="40" t="str">
        <f>IF(Table3[[#This Row],[51]]="yes",Table3[[#This Row],[Column5]],"")</f>
        <v/>
      </c>
      <c r="AU143" s="25" t="str">
        <f>IF(COUNTBLANK(Table3[[#This Row],[Date 1]:[Date 8]])=7,IF(Table3[[#This Row],[Column9]]&lt;&gt;"",IF(SUM(L143:S143)&lt;&gt;0,Table3[[#This Row],[Column9]],""),""),(SUBSTITUTE(TRIM(SUBSTITUTE(AO143&amp;","&amp;AP143&amp;","&amp;AQ143&amp;","&amp;AR143&amp;","&amp;AS143&amp;","&amp;AT143&amp;",",","," "))," ",", ")))</f>
        <v/>
      </c>
      <c r="AV143" s="31" t="e">
        <f>IF(COUNTBLANK(L143:AC143)&lt;&gt;13,IF(Table3[[#This Row],[Comments]]="Please order in multiples of 20. Minimum order of 100.",IF(COUNTBLANK(Table3[[#This Row],[Date 1]:[Order]])=12,"",1),1),IF(OR(F143="yes",G143="yes",H143="yes",I143="yes",J143="yes",K143="yes",#REF!="yes"),1,""))</f>
        <v>#REF!</v>
      </c>
    </row>
    <row r="144" spans="1:48" ht="36" thickBot="1" x14ac:dyDescent="0.4">
      <c r="A144" s="23" t="s">
        <v>128</v>
      </c>
      <c r="B144" s="125">
        <v>4671</v>
      </c>
      <c r="C144" s="13" t="s">
        <v>348</v>
      </c>
      <c r="D144" s="28" t="s">
        <v>581</v>
      </c>
      <c r="E144" s="27"/>
      <c r="F144" s="26" t="s">
        <v>88</v>
      </c>
      <c r="G144" s="26" t="s">
        <v>21</v>
      </c>
      <c r="H144" s="26" t="s">
        <v>88</v>
      </c>
      <c r="I144" s="26" t="s">
        <v>88</v>
      </c>
      <c r="J144" s="26" t="s">
        <v>21</v>
      </c>
      <c r="K144" s="26" t="s">
        <v>21</v>
      </c>
      <c r="L144" s="19"/>
      <c r="M144" s="17"/>
      <c r="N144" s="17"/>
      <c r="O144" s="17"/>
      <c r="P144" s="17"/>
      <c r="Q144" s="17"/>
      <c r="R144" s="17"/>
      <c r="S144" s="18"/>
      <c r="T144" s="131" t="str">
        <f>Table3[[#This Row],[Column12]]</f>
        <v>Auto:</v>
      </c>
      <c r="U144" s="22"/>
      <c r="V144" s="46" t="str">
        <f>IF(Table3[[#This Row],[TagOrderMethod]]="Ratio:","plants per 1 tag",IF(Table3[[#This Row],[TagOrderMethod]]="tags included","",IF(Table3[[#This Row],[TagOrderMethod]]="Qty:","tags",IF(Table3[[#This Row],[TagOrderMethod]]="Auto:",IF(U144&lt;&gt;"","tags","")))))</f>
        <v/>
      </c>
      <c r="W144" s="14">
        <v>50</v>
      </c>
      <c r="X144" s="14" t="str">
        <f>IF(ISNUMBER(SEARCH("tag",Table3[[#This Row],[Notes]])), "Yes", "No")</f>
        <v>No</v>
      </c>
      <c r="Y144" s="14" t="str">
        <f>IF(Table3[[#This Row],[Column11]]="yes","tags included","Auto:")</f>
        <v>Auto:</v>
      </c>
      <c r="Z14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Row],[TagOrderMethod]]="Auto:",IF(U144&gt;0,U144,IF(COUNTBLANK(L144:S144)=8,"",(IF(Table3[[#This Row],[Column11]]&lt;&gt;"no",Table3[[#This Row],[Size]]*(SUM(Table3[[#This Row],[Date 1]:[Date 8]])),"")))),""))),(Table3[[#This Row],[Bundle]])),"")</f>
        <v/>
      </c>
      <c r="AB144" s="86" t="str">
        <f t="shared" si="5"/>
        <v/>
      </c>
      <c r="AC144" s="68"/>
      <c r="AD144" s="37"/>
      <c r="AE144" s="38"/>
      <c r="AF144" s="39"/>
      <c r="AG144" s="111" t="s">
        <v>1117</v>
      </c>
      <c r="AH144" s="111" t="s">
        <v>21</v>
      </c>
      <c r="AI144" s="111" t="s">
        <v>1118</v>
      </c>
      <c r="AJ144" s="111" t="s">
        <v>1119</v>
      </c>
      <c r="AK144" s="111" t="s">
        <v>21</v>
      </c>
      <c r="AL144" s="111" t="s">
        <v>21</v>
      </c>
      <c r="AM144" s="111" t="b">
        <f>IF(AND(Table3[[#This Row],[Column68]]=TRUE,COUNTBLANK(Table3[[#This Row],[Date 1]:[Date 8]])=8),TRUE,FALSE)</f>
        <v>0</v>
      </c>
      <c r="AN144" s="111" t="b">
        <f>COUNTIF(Table3[[#This Row],[512]:[51]],"yes")&gt;0</f>
        <v>0</v>
      </c>
      <c r="AO144" s="40" t="str">
        <f>IF(Table3[[#This Row],[512]]="yes",Table3[[#This Row],[Column1]],"")</f>
        <v/>
      </c>
      <c r="AP144" s="40" t="str">
        <f>IF(Table3[[#This Row],[250]]="yes",Table3[[#This Row],[Column1.5]],"")</f>
        <v/>
      </c>
      <c r="AQ144" s="40" t="str">
        <f>IF(Table3[[#This Row],[288]]="yes",Table3[[#This Row],[Column2]],"")</f>
        <v/>
      </c>
      <c r="AR144" s="40" t="str">
        <f>IF(Table3[[#This Row],[144]]="yes",Table3[[#This Row],[Column3]],"")</f>
        <v/>
      </c>
      <c r="AS144" s="40" t="str">
        <f>IF(Table3[[#This Row],[26]]="yes",Table3[[#This Row],[Column4]],"")</f>
        <v/>
      </c>
      <c r="AT144" s="40" t="str">
        <f>IF(Table3[[#This Row],[51]]="yes",Table3[[#This Row],[Column5]],"")</f>
        <v/>
      </c>
      <c r="AU144" s="25" t="str">
        <f>IF(COUNTBLANK(Table3[[#This Row],[Date 1]:[Date 8]])=7,IF(Table3[[#This Row],[Column9]]&lt;&gt;"",IF(SUM(L144:S144)&lt;&gt;0,Table3[[#This Row],[Column9]],""),""),(SUBSTITUTE(TRIM(SUBSTITUTE(AO144&amp;","&amp;AP144&amp;","&amp;AQ144&amp;","&amp;AR144&amp;","&amp;AS144&amp;","&amp;AT144&amp;",",","," "))," ",", ")))</f>
        <v/>
      </c>
      <c r="AV144" s="31" t="e">
        <f>IF(COUNTBLANK(L144:AC144)&lt;&gt;13,IF(Table3[[#This Row],[Comments]]="Please order in multiples of 20. Minimum order of 100.",IF(COUNTBLANK(Table3[[#This Row],[Date 1]:[Order]])=12,"",1),1),IF(OR(F144="yes",G144="yes",H144="yes",I144="yes",J144="yes",K144="yes",#REF!="yes"),1,""))</f>
        <v>#REF!</v>
      </c>
    </row>
    <row r="145" spans="1:48" ht="36" thickBot="1" x14ac:dyDescent="0.4">
      <c r="A145" s="23" t="s">
        <v>128</v>
      </c>
      <c r="B145" s="125">
        <v>4675</v>
      </c>
      <c r="C145" s="13" t="s">
        <v>348</v>
      </c>
      <c r="D145" s="28" t="s">
        <v>407</v>
      </c>
      <c r="E145" s="27"/>
      <c r="F145" s="26" t="s">
        <v>88</v>
      </c>
      <c r="G145" s="26" t="s">
        <v>21</v>
      </c>
      <c r="H145" s="26" t="s">
        <v>88</v>
      </c>
      <c r="I145" s="26" t="s">
        <v>88</v>
      </c>
      <c r="J145" s="26" t="s">
        <v>21</v>
      </c>
      <c r="K145" s="26" t="s">
        <v>21</v>
      </c>
      <c r="L145" s="19"/>
      <c r="M145" s="17"/>
      <c r="N145" s="17"/>
      <c r="O145" s="17"/>
      <c r="P145" s="17"/>
      <c r="Q145" s="17"/>
      <c r="R145" s="17"/>
      <c r="S145" s="18"/>
      <c r="T145" s="131" t="str">
        <f>Table3[[#This Row],[Column12]]</f>
        <v>Auto:</v>
      </c>
      <c r="U145" s="22"/>
      <c r="V145" s="46" t="str">
        <f>IF(Table3[[#This Row],[TagOrderMethod]]="Ratio:","plants per 1 tag",IF(Table3[[#This Row],[TagOrderMethod]]="tags included","",IF(Table3[[#This Row],[TagOrderMethod]]="Qty:","tags",IF(Table3[[#This Row],[TagOrderMethod]]="Auto:",IF(U145&lt;&gt;"","tags","")))))</f>
        <v/>
      </c>
      <c r="W145" s="14">
        <v>50</v>
      </c>
      <c r="X145" s="14" t="str">
        <f>IF(ISNUMBER(SEARCH("tag",Table3[[#This Row],[Notes]])), "Yes", "No")</f>
        <v>No</v>
      </c>
      <c r="Y145" s="14" t="str">
        <f>IF(Table3[[#This Row],[Column11]]="yes","tags included","Auto:")</f>
        <v>Auto:</v>
      </c>
      <c r="Z14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Row],[TagOrderMethod]]="Auto:",IF(U145&gt;0,U145,IF(COUNTBLANK(L145:S145)=8,"",(IF(Table3[[#This Row],[Column11]]&lt;&gt;"no",Table3[[#This Row],[Size]]*(SUM(Table3[[#This Row],[Date 1]:[Date 8]])),"")))),""))),(Table3[[#This Row],[Bundle]])),"")</f>
        <v/>
      </c>
      <c r="AB145" s="86" t="str">
        <f t="shared" si="5"/>
        <v/>
      </c>
      <c r="AC145" s="68"/>
      <c r="AD145" s="37"/>
      <c r="AE145" s="38"/>
      <c r="AF145" s="39"/>
      <c r="AG145" s="111" t="s">
        <v>634</v>
      </c>
      <c r="AH145" s="111" t="s">
        <v>21</v>
      </c>
      <c r="AI145" s="111" t="s">
        <v>635</v>
      </c>
      <c r="AJ145" s="111" t="s">
        <v>636</v>
      </c>
      <c r="AK145" s="111" t="s">
        <v>21</v>
      </c>
      <c r="AL145" s="111" t="s">
        <v>21</v>
      </c>
      <c r="AM145" s="111" t="b">
        <f>IF(AND(Table3[[#This Row],[Column68]]=TRUE,COUNTBLANK(Table3[[#This Row],[Date 1]:[Date 8]])=8),TRUE,FALSE)</f>
        <v>0</v>
      </c>
      <c r="AN145" s="111" t="b">
        <f>COUNTIF(Table3[[#This Row],[512]:[51]],"yes")&gt;0</f>
        <v>0</v>
      </c>
      <c r="AO145" s="40" t="str">
        <f>IF(Table3[[#This Row],[512]]="yes",Table3[[#This Row],[Column1]],"")</f>
        <v/>
      </c>
      <c r="AP145" s="40" t="str">
        <f>IF(Table3[[#This Row],[250]]="yes",Table3[[#This Row],[Column1.5]],"")</f>
        <v/>
      </c>
      <c r="AQ145" s="40" t="str">
        <f>IF(Table3[[#This Row],[288]]="yes",Table3[[#This Row],[Column2]],"")</f>
        <v/>
      </c>
      <c r="AR145" s="40" t="str">
        <f>IF(Table3[[#This Row],[144]]="yes",Table3[[#This Row],[Column3]],"")</f>
        <v/>
      </c>
      <c r="AS145" s="40" t="str">
        <f>IF(Table3[[#This Row],[26]]="yes",Table3[[#This Row],[Column4]],"")</f>
        <v/>
      </c>
      <c r="AT145" s="40" t="str">
        <f>IF(Table3[[#This Row],[51]]="yes",Table3[[#This Row],[Column5]],"")</f>
        <v/>
      </c>
      <c r="AU145" s="25" t="str">
        <f>IF(COUNTBLANK(Table3[[#This Row],[Date 1]:[Date 8]])=7,IF(Table3[[#This Row],[Column9]]&lt;&gt;"",IF(SUM(L145:S145)&lt;&gt;0,Table3[[#This Row],[Column9]],""),""),(SUBSTITUTE(TRIM(SUBSTITUTE(AO145&amp;","&amp;AP145&amp;","&amp;AQ145&amp;","&amp;AR145&amp;","&amp;AS145&amp;","&amp;AT145&amp;",",","," "))," ",", ")))</f>
        <v/>
      </c>
      <c r="AV145" s="31" t="e">
        <f>IF(COUNTBLANK(L145:AC145)&lt;&gt;13,IF(Table3[[#This Row],[Comments]]="Please order in multiples of 20. Minimum order of 100.",IF(COUNTBLANK(Table3[[#This Row],[Date 1]:[Order]])=12,"",1),1),IF(OR(F145="yes",G145="yes",H145="yes",I145="yes",J145="yes",K145="yes",#REF!="yes"),1,""))</f>
        <v>#REF!</v>
      </c>
    </row>
    <row r="146" spans="1:48" ht="36" thickBot="1" x14ac:dyDescent="0.4">
      <c r="A146" s="23" t="s">
        <v>128</v>
      </c>
      <c r="B146" s="125">
        <v>4680</v>
      </c>
      <c r="C146" s="13" t="s">
        <v>348</v>
      </c>
      <c r="D146" s="28" t="s">
        <v>408</v>
      </c>
      <c r="E146" s="27"/>
      <c r="F146" s="26" t="s">
        <v>88</v>
      </c>
      <c r="G146" s="26" t="s">
        <v>21</v>
      </c>
      <c r="H146" s="26" t="s">
        <v>88</v>
      </c>
      <c r="I146" s="26" t="s">
        <v>88</v>
      </c>
      <c r="J146" s="26" t="s">
        <v>21</v>
      </c>
      <c r="K146" s="26" t="s">
        <v>21</v>
      </c>
      <c r="L146" s="19"/>
      <c r="M146" s="17"/>
      <c r="N146" s="17"/>
      <c r="O146" s="17"/>
      <c r="P146" s="17"/>
      <c r="Q146" s="17"/>
      <c r="R146" s="17"/>
      <c r="S146" s="18"/>
      <c r="T146" s="131" t="str">
        <f>Table3[[#This Row],[Column12]]</f>
        <v>Auto:</v>
      </c>
      <c r="U146" s="22"/>
      <c r="V146" s="46" t="str">
        <f>IF(Table3[[#This Row],[TagOrderMethod]]="Ratio:","plants per 1 tag",IF(Table3[[#This Row],[TagOrderMethod]]="tags included","",IF(Table3[[#This Row],[TagOrderMethod]]="Qty:","tags",IF(Table3[[#This Row],[TagOrderMethod]]="Auto:",IF(U146&lt;&gt;"","tags","")))))</f>
        <v/>
      </c>
      <c r="W146" s="14">
        <v>50</v>
      </c>
      <c r="X146" s="14" t="str">
        <f>IF(ISNUMBER(SEARCH("tag",Table3[[#This Row],[Notes]])), "Yes", "No")</f>
        <v>No</v>
      </c>
      <c r="Y146" s="14" t="str">
        <f>IF(Table3[[#This Row],[Column11]]="yes","tags included","Auto:")</f>
        <v>Auto:</v>
      </c>
      <c r="Z14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Row],[TagOrderMethod]]="Auto:",IF(U146&gt;0,U146,IF(COUNTBLANK(L146:S146)=8,"",(IF(Table3[[#This Row],[Column11]]&lt;&gt;"no",Table3[[#This Row],[Size]]*(SUM(Table3[[#This Row],[Date 1]:[Date 8]])),"")))),""))),(Table3[[#This Row],[Bundle]])),"")</f>
        <v/>
      </c>
      <c r="AB146" s="86" t="str">
        <f t="shared" si="5"/>
        <v/>
      </c>
      <c r="AC146" s="68"/>
      <c r="AD146" s="37"/>
      <c r="AE146" s="38"/>
      <c r="AF146" s="39"/>
      <c r="AG146" s="111" t="s">
        <v>306</v>
      </c>
      <c r="AH146" s="111" t="s">
        <v>21</v>
      </c>
      <c r="AI146" s="111" t="s">
        <v>307</v>
      </c>
      <c r="AJ146" s="111" t="s">
        <v>308</v>
      </c>
      <c r="AK146" s="111" t="s">
        <v>21</v>
      </c>
      <c r="AL146" s="111" t="s">
        <v>21</v>
      </c>
      <c r="AM146" s="111" t="b">
        <f>IF(AND(Table3[[#This Row],[Column68]]=TRUE,COUNTBLANK(Table3[[#This Row],[Date 1]:[Date 8]])=8),TRUE,FALSE)</f>
        <v>0</v>
      </c>
      <c r="AN146" s="111" t="b">
        <f>COUNTIF(Table3[[#This Row],[512]:[51]],"yes")&gt;0</f>
        <v>0</v>
      </c>
      <c r="AO146" s="40" t="str">
        <f>IF(Table3[[#This Row],[512]]="yes",Table3[[#This Row],[Column1]],"")</f>
        <v/>
      </c>
      <c r="AP146" s="40" t="str">
        <f>IF(Table3[[#This Row],[250]]="yes",Table3[[#This Row],[Column1.5]],"")</f>
        <v/>
      </c>
      <c r="AQ146" s="40" t="str">
        <f>IF(Table3[[#This Row],[288]]="yes",Table3[[#This Row],[Column2]],"")</f>
        <v/>
      </c>
      <c r="AR146" s="40" t="str">
        <f>IF(Table3[[#This Row],[144]]="yes",Table3[[#This Row],[Column3]],"")</f>
        <v/>
      </c>
      <c r="AS146" s="40" t="str">
        <f>IF(Table3[[#This Row],[26]]="yes",Table3[[#This Row],[Column4]],"")</f>
        <v/>
      </c>
      <c r="AT146" s="40" t="str">
        <f>IF(Table3[[#This Row],[51]]="yes",Table3[[#This Row],[Column5]],"")</f>
        <v/>
      </c>
      <c r="AU146" s="25" t="str">
        <f>IF(COUNTBLANK(Table3[[#This Row],[Date 1]:[Date 8]])=7,IF(Table3[[#This Row],[Column9]]&lt;&gt;"",IF(SUM(L146:S146)&lt;&gt;0,Table3[[#This Row],[Column9]],""),""),(SUBSTITUTE(TRIM(SUBSTITUTE(AO146&amp;","&amp;AP146&amp;","&amp;AQ146&amp;","&amp;AR146&amp;","&amp;AS146&amp;","&amp;AT146&amp;",",","," "))," ",", ")))</f>
        <v/>
      </c>
      <c r="AV146" s="31" t="e">
        <f>IF(COUNTBLANK(L146:AC146)&lt;&gt;13,IF(Table3[[#This Row],[Comments]]="Please order in multiples of 20. Minimum order of 100.",IF(COUNTBLANK(Table3[[#This Row],[Date 1]:[Order]])=12,"",1),1),IF(OR(F146="yes",G146="yes",H146="yes",I146="yes",J146="yes",K146="yes",#REF!="yes"),1,""))</f>
        <v>#REF!</v>
      </c>
    </row>
    <row r="147" spans="1:48" ht="36" thickBot="1" x14ac:dyDescent="0.4">
      <c r="A147" s="23" t="s">
        <v>128</v>
      </c>
      <c r="B147" s="125">
        <v>4685</v>
      </c>
      <c r="C147" s="13" t="s">
        <v>348</v>
      </c>
      <c r="D147" s="28" t="s">
        <v>409</v>
      </c>
      <c r="E147" s="27"/>
      <c r="F147" s="26" t="s">
        <v>88</v>
      </c>
      <c r="G147" s="26" t="s">
        <v>21</v>
      </c>
      <c r="H147" s="26" t="s">
        <v>88</v>
      </c>
      <c r="I147" s="26" t="s">
        <v>88</v>
      </c>
      <c r="J147" s="26" t="s">
        <v>21</v>
      </c>
      <c r="K147" s="26" t="s">
        <v>21</v>
      </c>
      <c r="L147" s="19"/>
      <c r="M147" s="17"/>
      <c r="N147" s="17"/>
      <c r="O147" s="17"/>
      <c r="P147" s="17"/>
      <c r="Q147" s="17"/>
      <c r="R147" s="17"/>
      <c r="S147" s="18"/>
      <c r="T147" s="131" t="str">
        <f>Table3[[#This Row],[Column12]]</f>
        <v>Auto:</v>
      </c>
      <c r="U147" s="22"/>
      <c r="V147" s="46" t="str">
        <f>IF(Table3[[#This Row],[TagOrderMethod]]="Ratio:","plants per 1 tag",IF(Table3[[#This Row],[TagOrderMethod]]="tags included","",IF(Table3[[#This Row],[TagOrderMethod]]="Qty:","tags",IF(Table3[[#This Row],[TagOrderMethod]]="Auto:",IF(U147&lt;&gt;"","tags","")))))</f>
        <v/>
      </c>
      <c r="W147" s="14">
        <v>50</v>
      </c>
      <c r="X147" s="14" t="str">
        <f>IF(ISNUMBER(SEARCH("tag",Table3[[#This Row],[Notes]])), "Yes", "No")</f>
        <v>No</v>
      </c>
      <c r="Y147" s="14" t="str">
        <f>IF(Table3[[#This Row],[Column11]]="yes","tags included","Auto:")</f>
        <v>Auto:</v>
      </c>
      <c r="Z14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Row],[TagOrderMethod]]="Auto:",IF(U147&gt;0,U147,IF(COUNTBLANK(L147:S147)=8,"",(IF(Table3[[#This Row],[Column11]]&lt;&gt;"no",Table3[[#This Row],[Size]]*(SUM(Table3[[#This Row],[Date 1]:[Date 8]])),"")))),""))),(Table3[[#This Row],[Bundle]])),"")</f>
        <v/>
      </c>
      <c r="AB147" s="86" t="str">
        <f t="shared" si="5"/>
        <v/>
      </c>
      <c r="AC147" s="68"/>
      <c r="AD147" s="37"/>
      <c r="AE147" s="38"/>
      <c r="AF147" s="39"/>
      <c r="AG147" s="111" t="s">
        <v>489</v>
      </c>
      <c r="AH147" s="111" t="s">
        <v>21</v>
      </c>
      <c r="AI147" s="111" t="s">
        <v>490</v>
      </c>
      <c r="AJ147" s="111" t="s">
        <v>491</v>
      </c>
      <c r="AK147" s="111" t="s">
        <v>21</v>
      </c>
      <c r="AL147" s="111" t="s">
        <v>21</v>
      </c>
      <c r="AM147" s="111" t="b">
        <f>IF(AND(Table3[[#This Row],[Column68]]=TRUE,COUNTBLANK(Table3[[#This Row],[Date 1]:[Date 8]])=8),TRUE,FALSE)</f>
        <v>0</v>
      </c>
      <c r="AN147" s="111" t="b">
        <f>COUNTIF(Table3[[#This Row],[512]:[51]],"yes")&gt;0</f>
        <v>0</v>
      </c>
      <c r="AO147" s="40" t="str">
        <f>IF(Table3[[#This Row],[512]]="yes",Table3[[#This Row],[Column1]],"")</f>
        <v/>
      </c>
      <c r="AP147" s="40" t="str">
        <f>IF(Table3[[#This Row],[250]]="yes",Table3[[#This Row],[Column1.5]],"")</f>
        <v/>
      </c>
      <c r="AQ147" s="40" t="str">
        <f>IF(Table3[[#This Row],[288]]="yes",Table3[[#This Row],[Column2]],"")</f>
        <v/>
      </c>
      <c r="AR147" s="40" t="str">
        <f>IF(Table3[[#This Row],[144]]="yes",Table3[[#This Row],[Column3]],"")</f>
        <v/>
      </c>
      <c r="AS147" s="40" t="str">
        <f>IF(Table3[[#This Row],[26]]="yes",Table3[[#This Row],[Column4]],"")</f>
        <v/>
      </c>
      <c r="AT147" s="40" t="str">
        <f>IF(Table3[[#This Row],[51]]="yes",Table3[[#This Row],[Column5]],"")</f>
        <v/>
      </c>
      <c r="AU147" s="25" t="str">
        <f>IF(COUNTBLANK(Table3[[#This Row],[Date 1]:[Date 8]])=7,IF(Table3[[#This Row],[Column9]]&lt;&gt;"",IF(SUM(L147:S147)&lt;&gt;0,Table3[[#This Row],[Column9]],""),""),(SUBSTITUTE(TRIM(SUBSTITUTE(AO147&amp;","&amp;AP147&amp;","&amp;AQ147&amp;","&amp;AR147&amp;","&amp;AS147&amp;","&amp;AT147&amp;",",","," "))," ",", ")))</f>
        <v/>
      </c>
      <c r="AV147" s="31" t="e">
        <f>IF(COUNTBLANK(L147:AC147)&lt;&gt;13,IF(Table3[[#This Row],[Comments]]="Please order in multiples of 20. Minimum order of 100.",IF(COUNTBLANK(Table3[[#This Row],[Date 1]:[Order]])=12,"",1),1),IF(OR(F147="yes",G147="yes",H147="yes",I147="yes",J147="yes",K147="yes",#REF!="yes"),1,""))</f>
        <v>#REF!</v>
      </c>
    </row>
    <row r="148" spans="1:48" ht="36" thickBot="1" x14ac:dyDescent="0.4">
      <c r="A148" s="23" t="s">
        <v>128</v>
      </c>
      <c r="B148" s="125">
        <v>4687</v>
      </c>
      <c r="C148" s="13" t="s">
        <v>348</v>
      </c>
      <c r="D148" s="28" t="s">
        <v>410</v>
      </c>
      <c r="E148" s="27"/>
      <c r="F148" s="26" t="s">
        <v>88</v>
      </c>
      <c r="G148" s="26" t="s">
        <v>21</v>
      </c>
      <c r="H148" s="26" t="s">
        <v>88</v>
      </c>
      <c r="I148" s="26" t="s">
        <v>88</v>
      </c>
      <c r="J148" s="26" t="s">
        <v>21</v>
      </c>
      <c r="K148" s="26" t="s">
        <v>21</v>
      </c>
      <c r="L148" s="19"/>
      <c r="M148" s="17"/>
      <c r="N148" s="17"/>
      <c r="O148" s="17"/>
      <c r="P148" s="17"/>
      <c r="Q148" s="17"/>
      <c r="R148" s="17"/>
      <c r="S148" s="18"/>
      <c r="T148" s="131" t="str">
        <f>Table3[[#This Row],[Column12]]</f>
        <v>Auto:</v>
      </c>
      <c r="U148" s="22"/>
      <c r="V148" s="46" t="str">
        <f>IF(Table3[[#This Row],[TagOrderMethod]]="Ratio:","plants per 1 tag",IF(Table3[[#This Row],[TagOrderMethod]]="tags included","",IF(Table3[[#This Row],[TagOrderMethod]]="Qty:","tags",IF(Table3[[#This Row],[TagOrderMethod]]="Auto:",IF(U148&lt;&gt;"","tags","")))))</f>
        <v/>
      </c>
      <c r="W148" s="14">
        <v>50</v>
      </c>
      <c r="X148" s="14" t="str">
        <f>IF(ISNUMBER(SEARCH("tag",Table3[[#This Row],[Notes]])), "Yes", "No")</f>
        <v>No</v>
      </c>
      <c r="Y148" s="14" t="str">
        <f>IF(Table3[[#This Row],[Column11]]="yes","tags included","Auto:")</f>
        <v>Auto:</v>
      </c>
      <c r="Z14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Row],[TagOrderMethod]]="Auto:",IF(U148&gt;0,U148,IF(COUNTBLANK(L148:S148)=8,"",(IF(Table3[[#This Row],[Column11]]&lt;&gt;"no",Table3[[#This Row],[Size]]*(SUM(Table3[[#This Row],[Date 1]:[Date 8]])),"")))),""))),(Table3[[#This Row],[Bundle]])),"")</f>
        <v/>
      </c>
      <c r="AB148" s="86" t="str">
        <f t="shared" si="5"/>
        <v/>
      </c>
      <c r="AC148" s="68"/>
      <c r="AD148" s="37"/>
      <c r="AE148" s="38"/>
      <c r="AF148" s="39"/>
      <c r="AG148" s="111" t="s">
        <v>1120</v>
      </c>
      <c r="AH148" s="111" t="s">
        <v>21</v>
      </c>
      <c r="AI148" s="111" t="s">
        <v>1121</v>
      </c>
      <c r="AJ148" s="111" t="s">
        <v>1122</v>
      </c>
      <c r="AK148" s="111" t="s">
        <v>21</v>
      </c>
      <c r="AL148" s="111" t="s">
        <v>21</v>
      </c>
      <c r="AM148" s="111" t="b">
        <f>IF(AND(Table3[[#This Row],[Column68]]=TRUE,COUNTBLANK(Table3[[#This Row],[Date 1]:[Date 8]])=8),TRUE,FALSE)</f>
        <v>0</v>
      </c>
      <c r="AN148" s="111" t="b">
        <f>COUNTIF(Table3[[#This Row],[512]:[51]],"yes")&gt;0</f>
        <v>0</v>
      </c>
      <c r="AO148" s="40" t="str">
        <f>IF(Table3[[#This Row],[512]]="yes",Table3[[#This Row],[Column1]],"")</f>
        <v/>
      </c>
      <c r="AP148" s="40" t="str">
        <f>IF(Table3[[#This Row],[250]]="yes",Table3[[#This Row],[Column1.5]],"")</f>
        <v/>
      </c>
      <c r="AQ148" s="40" t="str">
        <f>IF(Table3[[#This Row],[288]]="yes",Table3[[#This Row],[Column2]],"")</f>
        <v/>
      </c>
      <c r="AR148" s="40" t="str">
        <f>IF(Table3[[#This Row],[144]]="yes",Table3[[#This Row],[Column3]],"")</f>
        <v/>
      </c>
      <c r="AS148" s="40" t="str">
        <f>IF(Table3[[#This Row],[26]]="yes",Table3[[#This Row],[Column4]],"")</f>
        <v/>
      </c>
      <c r="AT148" s="40" t="str">
        <f>IF(Table3[[#This Row],[51]]="yes",Table3[[#This Row],[Column5]],"")</f>
        <v/>
      </c>
      <c r="AU148" s="25" t="str">
        <f>IF(COUNTBLANK(Table3[[#This Row],[Date 1]:[Date 8]])=7,IF(Table3[[#This Row],[Column9]]&lt;&gt;"",IF(SUM(L148:S148)&lt;&gt;0,Table3[[#This Row],[Column9]],""),""),(SUBSTITUTE(TRIM(SUBSTITUTE(AO148&amp;","&amp;AP148&amp;","&amp;AQ148&amp;","&amp;AR148&amp;","&amp;AS148&amp;","&amp;AT148&amp;",",","," "))," ",", ")))</f>
        <v/>
      </c>
      <c r="AV148" s="31" t="e">
        <f>IF(COUNTBLANK(L148:AC148)&lt;&gt;13,IF(Table3[[#This Row],[Comments]]="Please order in multiples of 20. Minimum order of 100.",IF(COUNTBLANK(Table3[[#This Row],[Date 1]:[Order]])=12,"",1),1),IF(OR(F148="yes",G148="yes",H148="yes",I148="yes",J148="yes",K148="yes",#REF!="yes"),1,""))</f>
        <v>#REF!</v>
      </c>
    </row>
    <row r="149" spans="1:48" ht="36" thickBot="1" x14ac:dyDescent="0.4">
      <c r="A149" s="23" t="s">
        <v>128</v>
      </c>
      <c r="B149" s="125">
        <v>4690</v>
      </c>
      <c r="C149" s="13" t="s">
        <v>348</v>
      </c>
      <c r="D149" s="28" t="s">
        <v>411</v>
      </c>
      <c r="E149" s="27"/>
      <c r="F149" s="26" t="s">
        <v>88</v>
      </c>
      <c r="G149" s="26" t="s">
        <v>21</v>
      </c>
      <c r="H149" s="26" t="s">
        <v>88</v>
      </c>
      <c r="I149" s="26" t="s">
        <v>88</v>
      </c>
      <c r="J149" s="26" t="s">
        <v>21</v>
      </c>
      <c r="K149" s="26" t="s">
        <v>21</v>
      </c>
      <c r="L149" s="19"/>
      <c r="M149" s="17"/>
      <c r="N149" s="17"/>
      <c r="O149" s="17"/>
      <c r="P149" s="17"/>
      <c r="Q149" s="17"/>
      <c r="R149" s="17"/>
      <c r="S149" s="18"/>
      <c r="T149" s="131" t="str">
        <f>Table3[[#This Row],[Column12]]</f>
        <v>Auto:</v>
      </c>
      <c r="U149" s="22"/>
      <c r="V149" s="46" t="str">
        <f>IF(Table3[[#This Row],[TagOrderMethod]]="Ratio:","plants per 1 tag",IF(Table3[[#This Row],[TagOrderMethod]]="tags included","",IF(Table3[[#This Row],[TagOrderMethod]]="Qty:","tags",IF(Table3[[#This Row],[TagOrderMethod]]="Auto:",IF(U149&lt;&gt;"","tags","")))))</f>
        <v/>
      </c>
      <c r="W149" s="14">
        <v>50</v>
      </c>
      <c r="X149" s="14" t="str">
        <f>IF(ISNUMBER(SEARCH("tag",Table3[[#This Row],[Notes]])), "Yes", "No")</f>
        <v>No</v>
      </c>
      <c r="Y149" s="14" t="str">
        <f>IF(Table3[[#This Row],[Column11]]="yes","tags included","Auto:")</f>
        <v>Auto:</v>
      </c>
      <c r="Z14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4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Row],[TagOrderMethod]]="Auto:",IF(U149&gt;0,U149,IF(COUNTBLANK(L149:S149)=8,"",(IF(Table3[[#This Row],[Column11]]&lt;&gt;"no",Table3[[#This Row],[Size]]*(SUM(Table3[[#This Row],[Date 1]:[Date 8]])),"")))),""))),(Table3[[#This Row],[Bundle]])),"")</f>
        <v/>
      </c>
      <c r="AB149" s="86" t="str">
        <f t="shared" si="5"/>
        <v/>
      </c>
      <c r="AC149" s="68"/>
      <c r="AD149" s="37"/>
      <c r="AE149" s="38"/>
      <c r="AF149" s="39"/>
      <c r="AG149" s="111" t="s">
        <v>492</v>
      </c>
      <c r="AH149" s="111" t="s">
        <v>21</v>
      </c>
      <c r="AI149" s="111" t="s">
        <v>493</v>
      </c>
      <c r="AJ149" s="111" t="s">
        <v>494</v>
      </c>
      <c r="AK149" s="111" t="s">
        <v>21</v>
      </c>
      <c r="AL149" s="111" t="s">
        <v>21</v>
      </c>
      <c r="AM149" s="111" t="b">
        <f>IF(AND(Table3[[#This Row],[Column68]]=TRUE,COUNTBLANK(Table3[[#This Row],[Date 1]:[Date 8]])=8),TRUE,FALSE)</f>
        <v>0</v>
      </c>
      <c r="AN149" s="111" t="b">
        <f>COUNTIF(Table3[[#This Row],[512]:[51]],"yes")&gt;0</f>
        <v>0</v>
      </c>
      <c r="AO149" s="40" t="str">
        <f>IF(Table3[[#This Row],[512]]="yes",Table3[[#This Row],[Column1]],"")</f>
        <v/>
      </c>
      <c r="AP149" s="40" t="str">
        <f>IF(Table3[[#This Row],[250]]="yes",Table3[[#This Row],[Column1.5]],"")</f>
        <v/>
      </c>
      <c r="AQ149" s="40" t="str">
        <f>IF(Table3[[#This Row],[288]]="yes",Table3[[#This Row],[Column2]],"")</f>
        <v/>
      </c>
      <c r="AR149" s="40" t="str">
        <f>IF(Table3[[#This Row],[144]]="yes",Table3[[#This Row],[Column3]],"")</f>
        <v/>
      </c>
      <c r="AS149" s="40" t="str">
        <f>IF(Table3[[#This Row],[26]]="yes",Table3[[#This Row],[Column4]],"")</f>
        <v/>
      </c>
      <c r="AT149" s="40" t="str">
        <f>IF(Table3[[#This Row],[51]]="yes",Table3[[#This Row],[Column5]],"")</f>
        <v/>
      </c>
      <c r="AU149" s="25" t="str">
        <f>IF(COUNTBLANK(Table3[[#This Row],[Date 1]:[Date 8]])=7,IF(Table3[[#This Row],[Column9]]&lt;&gt;"",IF(SUM(L149:S149)&lt;&gt;0,Table3[[#This Row],[Column9]],""),""),(SUBSTITUTE(TRIM(SUBSTITUTE(AO149&amp;","&amp;AP149&amp;","&amp;AQ149&amp;","&amp;AR149&amp;","&amp;AS149&amp;","&amp;AT149&amp;",",","," "))," ",", ")))</f>
        <v/>
      </c>
      <c r="AV149" s="31" t="e">
        <f>IF(COUNTBLANK(L149:AC149)&lt;&gt;13,IF(Table3[[#This Row],[Comments]]="Please order in multiples of 20. Minimum order of 100.",IF(COUNTBLANK(Table3[[#This Row],[Date 1]:[Order]])=12,"",1),1),IF(OR(F149="yes",G149="yes",H149="yes",I149="yes",J149="yes",K149="yes",#REF!="yes"),1,""))</f>
        <v>#REF!</v>
      </c>
    </row>
    <row r="150" spans="1:48" ht="36" thickBot="1" x14ac:dyDescent="0.4">
      <c r="A150" s="23" t="s">
        <v>128</v>
      </c>
      <c r="B150" s="125">
        <v>4692</v>
      </c>
      <c r="C150" s="13" t="s">
        <v>348</v>
      </c>
      <c r="D150" s="28" t="s">
        <v>412</v>
      </c>
      <c r="E150" s="27"/>
      <c r="F150" s="26" t="s">
        <v>88</v>
      </c>
      <c r="G150" s="26" t="s">
        <v>21</v>
      </c>
      <c r="H150" s="26" t="s">
        <v>88</v>
      </c>
      <c r="I150" s="26" t="s">
        <v>88</v>
      </c>
      <c r="J150" s="26" t="s">
        <v>21</v>
      </c>
      <c r="K150" s="26" t="s">
        <v>21</v>
      </c>
      <c r="L150" s="19"/>
      <c r="M150" s="17"/>
      <c r="N150" s="17"/>
      <c r="O150" s="17"/>
      <c r="P150" s="17"/>
      <c r="Q150" s="17"/>
      <c r="R150" s="17"/>
      <c r="S150" s="18"/>
      <c r="T150" s="131" t="str">
        <f>Table3[[#This Row],[Column12]]</f>
        <v>Auto:</v>
      </c>
      <c r="U150" s="22"/>
      <c r="V150" s="46" t="str">
        <f>IF(Table3[[#This Row],[TagOrderMethod]]="Ratio:","plants per 1 tag",IF(Table3[[#This Row],[TagOrderMethod]]="tags included","",IF(Table3[[#This Row],[TagOrderMethod]]="Qty:","tags",IF(Table3[[#This Row],[TagOrderMethod]]="Auto:",IF(U150&lt;&gt;"","tags","")))))</f>
        <v/>
      </c>
      <c r="W150" s="14">
        <v>50</v>
      </c>
      <c r="X150" s="14" t="str">
        <f>IF(ISNUMBER(SEARCH("tag",Table3[[#This Row],[Notes]])), "Yes", "No")</f>
        <v>No</v>
      </c>
      <c r="Y150" s="14" t="str">
        <f>IF(Table3[[#This Row],[Column11]]="yes","tags included","Auto:")</f>
        <v>Auto:</v>
      </c>
      <c r="Z15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Row],[TagOrderMethod]]="Auto:",IF(U150&gt;0,U150,IF(COUNTBLANK(L150:S150)=8,"",(IF(Table3[[#This Row],[Column11]]&lt;&gt;"no",Table3[[#This Row],[Size]]*(SUM(Table3[[#This Row],[Date 1]:[Date 8]])),"")))),""))),(Table3[[#This Row],[Bundle]])),"")</f>
        <v/>
      </c>
      <c r="AB150" s="86" t="str">
        <f t="shared" si="5"/>
        <v/>
      </c>
      <c r="AC150" s="68"/>
      <c r="AD150" s="37"/>
      <c r="AE150" s="38"/>
      <c r="AF150" s="39"/>
      <c r="AG150" s="111" t="s">
        <v>1123</v>
      </c>
      <c r="AH150" s="111" t="s">
        <v>21</v>
      </c>
      <c r="AI150" s="111" t="s">
        <v>1124</v>
      </c>
      <c r="AJ150" s="111" t="s">
        <v>1125</v>
      </c>
      <c r="AK150" s="111" t="s">
        <v>21</v>
      </c>
      <c r="AL150" s="111" t="s">
        <v>21</v>
      </c>
      <c r="AM150" s="111" t="b">
        <f>IF(AND(Table3[[#This Row],[Column68]]=TRUE,COUNTBLANK(Table3[[#This Row],[Date 1]:[Date 8]])=8),TRUE,FALSE)</f>
        <v>0</v>
      </c>
      <c r="AN150" s="111" t="b">
        <f>COUNTIF(Table3[[#This Row],[512]:[51]],"yes")&gt;0</f>
        <v>0</v>
      </c>
      <c r="AO150" s="40" t="str">
        <f>IF(Table3[[#This Row],[512]]="yes",Table3[[#This Row],[Column1]],"")</f>
        <v/>
      </c>
      <c r="AP150" s="40" t="str">
        <f>IF(Table3[[#This Row],[250]]="yes",Table3[[#This Row],[Column1.5]],"")</f>
        <v/>
      </c>
      <c r="AQ150" s="40" t="str">
        <f>IF(Table3[[#This Row],[288]]="yes",Table3[[#This Row],[Column2]],"")</f>
        <v/>
      </c>
      <c r="AR150" s="40" t="str">
        <f>IF(Table3[[#This Row],[144]]="yes",Table3[[#This Row],[Column3]],"")</f>
        <v/>
      </c>
      <c r="AS150" s="40" t="str">
        <f>IF(Table3[[#This Row],[26]]="yes",Table3[[#This Row],[Column4]],"")</f>
        <v/>
      </c>
      <c r="AT150" s="40" t="str">
        <f>IF(Table3[[#This Row],[51]]="yes",Table3[[#This Row],[Column5]],"")</f>
        <v/>
      </c>
      <c r="AU150" s="25" t="str">
        <f>IF(COUNTBLANK(Table3[[#This Row],[Date 1]:[Date 8]])=7,IF(Table3[[#This Row],[Column9]]&lt;&gt;"",IF(SUM(L150:S150)&lt;&gt;0,Table3[[#This Row],[Column9]],""),""),(SUBSTITUTE(TRIM(SUBSTITUTE(AO150&amp;","&amp;AP150&amp;","&amp;AQ150&amp;","&amp;AR150&amp;","&amp;AS150&amp;","&amp;AT150&amp;",",","," "))," ",", ")))</f>
        <v/>
      </c>
      <c r="AV150" s="31" t="e">
        <f>IF(COUNTBLANK(L150:AC150)&lt;&gt;13,IF(Table3[[#This Row],[Comments]]="Please order in multiples of 20. Minimum order of 100.",IF(COUNTBLANK(Table3[[#This Row],[Date 1]:[Order]])=12,"",1),1),IF(OR(F150="yes",G150="yes",H150="yes",I150="yes",J150="yes",K150="yes",#REF!="yes"),1,""))</f>
        <v>#REF!</v>
      </c>
    </row>
    <row r="151" spans="1:48" ht="36" thickBot="1" x14ac:dyDescent="0.4">
      <c r="A151" s="23" t="s">
        <v>128</v>
      </c>
      <c r="B151" s="125">
        <v>4692</v>
      </c>
      <c r="C151" s="13" t="s">
        <v>348</v>
      </c>
      <c r="D151" s="28" t="s">
        <v>413</v>
      </c>
      <c r="E151" s="27"/>
      <c r="F151" s="26" t="s">
        <v>88</v>
      </c>
      <c r="G151" s="26" t="s">
        <v>21</v>
      </c>
      <c r="H151" s="26" t="s">
        <v>88</v>
      </c>
      <c r="I151" s="26" t="s">
        <v>88</v>
      </c>
      <c r="J151" s="26" t="s">
        <v>21</v>
      </c>
      <c r="K151" s="26" t="s">
        <v>21</v>
      </c>
      <c r="L151" s="19"/>
      <c r="M151" s="17"/>
      <c r="N151" s="17"/>
      <c r="O151" s="17"/>
      <c r="P151" s="17"/>
      <c r="Q151" s="17"/>
      <c r="R151" s="17"/>
      <c r="S151" s="18"/>
      <c r="T151" s="131" t="str">
        <f>Table3[[#This Row],[Column12]]</f>
        <v>Auto:</v>
      </c>
      <c r="U151" s="22"/>
      <c r="V151" s="46" t="str">
        <f>IF(Table3[[#This Row],[TagOrderMethod]]="Ratio:","plants per 1 tag",IF(Table3[[#This Row],[TagOrderMethod]]="tags included","",IF(Table3[[#This Row],[TagOrderMethod]]="Qty:","tags",IF(Table3[[#This Row],[TagOrderMethod]]="Auto:",IF(U151&lt;&gt;"","tags","")))))</f>
        <v/>
      </c>
      <c r="W151" s="14">
        <v>50</v>
      </c>
      <c r="X151" s="14" t="str">
        <f>IF(ISNUMBER(SEARCH("tag",Table3[[#This Row],[Notes]])), "Yes", "No")</f>
        <v>No</v>
      </c>
      <c r="Y151" s="14" t="str">
        <f>IF(Table3[[#This Row],[Column11]]="yes","tags included","Auto:")</f>
        <v>Auto:</v>
      </c>
      <c r="Z15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Row],[TagOrderMethod]]="Auto:",IF(U151&gt;0,U151,IF(COUNTBLANK(L151:S151)=8,"",(IF(Table3[[#This Row],[Column11]]&lt;&gt;"no",Table3[[#This Row],[Size]]*(SUM(Table3[[#This Row],[Date 1]:[Date 8]])),"")))),""))),(Table3[[#This Row],[Bundle]])),"")</f>
        <v/>
      </c>
      <c r="AB151" s="86" t="str">
        <f t="shared" si="5"/>
        <v/>
      </c>
      <c r="AC151" s="68"/>
      <c r="AD151" s="37"/>
      <c r="AE151" s="38"/>
      <c r="AF151" s="39"/>
      <c r="AG151" s="111" t="s">
        <v>1126</v>
      </c>
      <c r="AH151" s="111" t="s">
        <v>21</v>
      </c>
      <c r="AI151" s="111" t="s">
        <v>1127</v>
      </c>
      <c r="AJ151" s="111" t="s">
        <v>1128</v>
      </c>
      <c r="AK151" s="111" t="s">
        <v>21</v>
      </c>
      <c r="AL151" s="111" t="s">
        <v>21</v>
      </c>
      <c r="AM151" s="111" t="b">
        <f>IF(AND(Table3[[#This Row],[Column68]]=TRUE,COUNTBLANK(Table3[[#This Row],[Date 1]:[Date 8]])=8),TRUE,FALSE)</f>
        <v>0</v>
      </c>
      <c r="AN151" s="111" t="b">
        <f>COUNTIF(Table3[[#This Row],[512]:[51]],"yes")&gt;0</f>
        <v>0</v>
      </c>
      <c r="AO151" s="40" t="str">
        <f>IF(Table3[[#This Row],[512]]="yes",Table3[[#This Row],[Column1]],"")</f>
        <v/>
      </c>
      <c r="AP151" s="40" t="str">
        <f>IF(Table3[[#This Row],[250]]="yes",Table3[[#This Row],[Column1.5]],"")</f>
        <v/>
      </c>
      <c r="AQ151" s="40" t="str">
        <f>IF(Table3[[#This Row],[288]]="yes",Table3[[#This Row],[Column2]],"")</f>
        <v/>
      </c>
      <c r="AR151" s="40" t="str">
        <f>IF(Table3[[#This Row],[144]]="yes",Table3[[#This Row],[Column3]],"")</f>
        <v/>
      </c>
      <c r="AS151" s="40" t="str">
        <f>IF(Table3[[#This Row],[26]]="yes",Table3[[#This Row],[Column4]],"")</f>
        <v/>
      </c>
      <c r="AT151" s="40" t="str">
        <f>IF(Table3[[#This Row],[51]]="yes",Table3[[#This Row],[Column5]],"")</f>
        <v/>
      </c>
      <c r="AU151" s="25" t="str">
        <f>IF(COUNTBLANK(Table3[[#This Row],[Date 1]:[Date 8]])=7,IF(Table3[[#This Row],[Column9]]&lt;&gt;"",IF(SUM(L151:S151)&lt;&gt;0,Table3[[#This Row],[Column9]],""),""),(SUBSTITUTE(TRIM(SUBSTITUTE(AO151&amp;","&amp;AP151&amp;","&amp;AQ151&amp;","&amp;AR151&amp;","&amp;AS151&amp;","&amp;AT151&amp;",",","," "))," ",", ")))</f>
        <v/>
      </c>
      <c r="AV151" s="31" t="e">
        <f>IF(COUNTBLANK(L151:AC151)&lt;&gt;13,IF(Table3[[#This Row],[Comments]]="Please order in multiples of 20. Minimum order of 100.",IF(COUNTBLANK(Table3[[#This Row],[Date 1]:[Order]])=12,"",1),1),IF(OR(F151="yes",G151="yes",H151="yes",I151="yes",J151="yes",K151="yes",#REF!="yes"),1,""))</f>
        <v>#REF!</v>
      </c>
    </row>
    <row r="152" spans="1:48" ht="36" thickBot="1" x14ac:dyDescent="0.4">
      <c r="A152" s="23" t="s">
        <v>128</v>
      </c>
      <c r="B152" s="125">
        <v>4692</v>
      </c>
      <c r="C152" s="13" t="s">
        <v>348</v>
      </c>
      <c r="D152" s="28" t="s">
        <v>582</v>
      </c>
      <c r="E152" s="27"/>
      <c r="F152" s="26" t="s">
        <v>88</v>
      </c>
      <c r="G152" s="26" t="s">
        <v>21</v>
      </c>
      <c r="H152" s="26" t="s">
        <v>88</v>
      </c>
      <c r="I152" s="26" t="s">
        <v>88</v>
      </c>
      <c r="J152" s="26" t="s">
        <v>21</v>
      </c>
      <c r="K152" s="26" t="s">
        <v>21</v>
      </c>
      <c r="L152" s="19"/>
      <c r="M152" s="17"/>
      <c r="N152" s="17"/>
      <c r="O152" s="17"/>
      <c r="P152" s="17"/>
      <c r="Q152" s="17"/>
      <c r="R152" s="17"/>
      <c r="S152" s="18"/>
      <c r="T152" s="131" t="str">
        <f>Table3[[#This Row],[Column12]]</f>
        <v>Auto:</v>
      </c>
      <c r="U152" s="22"/>
      <c r="V152" s="46" t="str">
        <f>IF(Table3[[#This Row],[TagOrderMethod]]="Ratio:","plants per 1 tag",IF(Table3[[#This Row],[TagOrderMethod]]="tags included","",IF(Table3[[#This Row],[TagOrderMethod]]="Qty:","tags",IF(Table3[[#This Row],[TagOrderMethod]]="Auto:",IF(U152&lt;&gt;"","tags","")))))</f>
        <v/>
      </c>
      <c r="W152" s="14">
        <v>50</v>
      </c>
      <c r="X152" s="14" t="str">
        <f>IF(ISNUMBER(SEARCH("tag",Table3[[#This Row],[Notes]])), "Yes", "No")</f>
        <v>No</v>
      </c>
      <c r="Y152" s="14" t="str">
        <f>IF(Table3[[#This Row],[Column11]]="yes","tags included","Auto:")</f>
        <v>Auto:</v>
      </c>
      <c r="Z15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Row],[TagOrderMethod]]="Auto:",IF(U152&gt;0,U152,IF(COUNTBLANK(L152:S152)=8,"",(IF(Table3[[#This Row],[Column11]]&lt;&gt;"no",Table3[[#This Row],[Size]]*(SUM(Table3[[#This Row],[Date 1]:[Date 8]])),"")))),""))),(Table3[[#This Row],[Bundle]])),"")</f>
        <v/>
      </c>
      <c r="AB152" s="86" t="str">
        <f t="shared" si="5"/>
        <v/>
      </c>
      <c r="AC152" s="68"/>
      <c r="AD152" s="37"/>
      <c r="AE152" s="38"/>
      <c r="AF152" s="39"/>
      <c r="AG152" s="111" t="s">
        <v>1129</v>
      </c>
      <c r="AH152" s="111" t="s">
        <v>21</v>
      </c>
      <c r="AI152" s="111" t="s">
        <v>1130</v>
      </c>
      <c r="AJ152" s="111" t="s">
        <v>1131</v>
      </c>
      <c r="AK152" s="111" t="s">
        <v>21</v>
      </c>
      <c r="AL152" s="111" t="s">
        <v>21</v>
      </c>
      <c r="AM152" s="111" t="b">
        <f>IF(AND(Table3[[#This Row],[Column68]]=TRUE,COUNTBLANK(Table3[[#This Row],[Date 1]:[Date 8]])=8),TRUE,FALSE)</f>
        <v>0</v>
      </c>
      <c r="AN152" s="111" t="b">
        <f>COUNTIF(Table3[[#This Row],[512]:[51]],"yes")&gt;0</f>
        <v>0</v>
      </c>
      <c r="AO152" s="40" t="str">
        <f>IF(Table3[[#This Row],[512]]="yes",Table3[[#This Row],[Column1]],"")</f>
        <v/>
      </c>
      <c r="AP152" s="40" t="str">
        <f>IF(Table3[[#This Row],[250]]="yes",Table3[[#This Row],[Column1.5]],"")</f>
        <v/>
      </c>
      <c r="AQ152" s="40" t="str">
        <f>IF(Table3[[#This Row],[288]]="yes",Table3[[#This Row],[Column2]],"")</f>
        <v/>
      </c>
      <c r="AR152" s="40" t="str">
        <f>IF(Table3[[#This Row],[144]]="yes",Table3[[#This Row],[Column3]],"")</f>
        <v/>
      </c>
      <c r="AS152" s="40" t="str">
        <f>IF(Table3[[#This Row],[26]]="yes",Table3[[#This Row],[Column4]],"")</f>
        <v/>
      </c>
      <c r="AT152" s="40" t="str">
        <f>IF(Table3[[#This Row],[51]]="yes",Table3[[#This Row],[Column5]],"")</f>
        <v/>
      </c>
      <c r="AU152" s="25" t="str">
        <f>IF(COUNTBLANK(Table3[[#This Row],[Date 1]:[Date 8]])=7,IF(Table3[[#This Row],[Column9]]&lt;&gt;"",IF(SUM(L152:S152)&lt;&gt;0,Table3[[#This Row],[Column9]],""),""),(SUBSTITUTE(TRIM(SUBSTITUTE(AO152&amp;","&amp;AP152&amp;","&amp;AQ152&amp;","&amp;AR152&amp;","&amp;AS152&amp;","&amp;AT152&amp;",",","," "))," ",", ")))</f>
        <v/>
      </c>
      <c r="AV152" s="31" t="e">
        <f>IF(COUNTBLANK(L152:AC152)&lt;&gt;13,IF(Table3[[#This Row],[Comments]]="Please order in multiples of 20. Minimum order of 100.",IF(COUNTBLANK(Table3[[#This Row],[Date 1]:[Order]])=12,"",1),1),IF(OR(F152="yes",G152="yes",H152="yes",I152="yes",J152="yes",K152="yes",#REF!="yes"),1,""))</f>
        <v>#REF!</v>
      </c>
    </row>
    <row r="153" spans="1:48" ht="36" thickBot="1" x14ac:dyDescent="0.4">
      <c r="A153" s="23" t="s">
        <v>128</v>
      </c>
      <c r="B153" s="125">
        <v>4692</v>
      </c>
      <c r="C153" s="13" t="s">
        <v>348</v>
      </c>
      <c r="D153" s="28" t="s">
        <v>414</v>
      </c>
      <c r="E153" s="27"/>
      <c r="F153" s="26" t="s">
        <v>88</v>
      </c>
      <c r="G153" s="26" t="s">
        <v>21</v>
      </c>
      <c r="H153" s="26" t="s">
        <v>88</v>
      </c>
      <c r="I153" s="26" t="s">
        <v>88</v>
      </c>
      <c r="J153" s="26" t="s">
        <v>21</v>
      </c>
      <c r="K153" s="26" t="s">
        <v>21</v>
      </c>
      <c r="L153" s="19"/>
      <c r="M153" s="17"/>
      <c r="N153" s="17"/>
      <c r="O153" s="17"/>
      <c r="P153" s="17"/>
      <c r="Q153" s="17"/>
      <c r="R153" s="17"/>
      <c r="S153" s="18"/>
      <c r="T153" s="131" t="str">
        <f>Table3[[#This Row],[Column12]]</f>
        <v>Auto:</v>
      </c>
      <c r="U153" s="22"/>
      <c r="V153" s="46" t="str">
        <f>IF(Table3[[#This Row],[TagOrderMethod]]="Ratio:","plants per 1 tag",IF(Table3[[#This Row],[TagOrderMethod]]="tags included","",IF(Table3[[#This Row],[TagOrderMethod]]="Qty:","tags",IF(Table3[[#This Row],[TagOrderMethod]]="Auto:",IF(U153&lt;&gt;"","tags","")))))</f>
        <v/>
      </c>
      <c r="W153" s="14">
        <v>50</v>
      </c>
      <c r="X153" s="14" t="str">
        <f>IF(ISNUMBER(SEARCH("tag",Table3[[#This Row],[Notes]])), "Yes", "No")</f>
        <v>No</v>
      </c>
      <c r="Y153" s="14" t="str">
        <f>IF(Table3[[#This Row],[Column11]]="yes","tags included","Auto:")</f>
        <v>Auto:</v>
      </c>
      <c r="Z15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Row],[TagOrderMethod]]="Auto:",IF(U153&gt;0,U153,IF(COUNTBLANK(L153:S153)=8,"",(IF(Table3[[#This Row],[Column11]]&lt;&gt;"no",Table3[[#This Row],[Size]]*(SUM(Table3[[#This Row],[Date 1]:[Date 8]])),"")))),""))),(Table3[[#This Row],[Bundle]])),"")</f>
        <v/>
      </c>
      <c r="AB153" s="86" t="str">
        <f t="shared" si="5"/>
        <v/>
      </c>
      <c r="AC153" s="68"/>
      <c r="AD153" s="37"/>
      <c r="AE153" s="38"/>
      <c r="AF153" s="39"/>
      <c r="AG153" s="111" t="s">
        <v>1132</v>
      </c>
      <c r="AH153" s="111" t="s">
        <v>21</v>
      </c>
      <c r="AI153" s="111" t="s">
        <v>1133</v>
      </c>
      <c r="AJ153" s="111" t="s">
        <v>1134</v>
      </c>
      <c r="AK153" s="111" t="s">
        <v>21</v>
      </c>
      <c r="AL153" s="111" t="s">
        <v>21</v>
      </c>
      <c r="AM153" s="111" t="b">
        <f>IF(AND(Table3[[#This Row],[Column68]]=TRUE,COUNTBLANK(Table3[[#This Row],[Date 1]:[Date 8]])=8),TRUE,FALSE)</f>
        <v>0</v>
      </c>
      <c r="AN153" s="111" t="b">
        <f>COUNTIF(Table3[[#This Row],[512]:[51]],"yes")&gt;0</f>
        <v>0</v>
      </c>
      <c r="AO153" s="40" t="str">
        <f>IF(Table3[[#This Row],[512]]="yes",Table3[[#This Row],[Column1]],"")</f>
        <v/>
      </c>
      <c r="AP153" s="40" t="str">
        <f>IF(Table3[[#This Row],[250]]="yes",Table3[[#This Row],[Column1.5]],"")</f>
        <v/>
      </c>
      <c r="AQ153" s="40" t="str">
        <f>IF(Table3[[#This Row],[288]]="yes",Table3[[#This Row],[Column2]],"")</f>
        <v/>
      </c>
      <c r="AR153" s="40" t="str">
        <f>IF(Table3[[#This Row],[144]]="yes",Table3[[#This Row],[Column3]],"")</f>
        <v/>
      </c>
      <c r="AS153" s="40" t="str">
        <f>IF(Table3[[#This Row],[26]]="yes",Table3[[#This Row],[Column4]],"")</f>
        <v/>
      </c>
      <c r="AT153" s="40" t="str">
        <f>IF(Table3[[#This Row],[51]]="yes",Table3[[#This Row],[Column5]],"")</f>
        <v/>
      </c>
      <c r="AU153" s="25" t="str">
        <f>IF(COUNTBLANK(Table3[[#This Row],[Date 1]:[Date 8]])=7,IF(Table3[[#This Row],[Column9]]&lt;&gt;"",IF(SUM(L153:S153)&lt;&gt;0,Table3[[#This Row],[Column9]],""),""),(SUBSTITUTE(TRIM(SUBSTITUTE(AO153&amp;","&amp;AP153&amp;","&amp;AQ153&amp;","&amp;AR153&amp;","&amp;AS153&amp;","&amp;AT153&amp;",",","," "))," ",", ")))</f>
        <v/>
      </c>
      <c r="AV153" s="31" t="e">
        <f>IF(COUNTBLANK(L153:AC153)&lt;&gt;13,IF(Table3[[#This Row],[Comments]]="Please order in multiples of 20. Minimum order of 100.",IF(COUNTBLANK(Table3[[#This Row],[Date 1]:[Order]])=12,"",1),1),IF(OR(F153="yes",G153="yes",H153="yes",I153="yes",J153="yes",K153="yes",#REF!="yes"),1,""))</f>
        <v>#REF!</v>
      </c>
    </row>
    <row r="154" spans="1:48" ht="36" thickBot="1" x14ac:dyDescent="0.4">
      <c r="A154" s="23" t="s">
        <v>128</v>
      </c>
      <c r="B154" s="125">
        <v>4695</v>
      </c>
      <c r="C154" s="13" t="s">
        <v>348</v>
      </c>
      <c r="D154" s="28" t="s">
        <v>583</v>
      </c>
      <c r="E154" s="27"/>
      <c r="F154" s="26" t="s">
        <v>88</v>
      </c>
      <c r="G154" s="26" t="s">
        <v>21</v>
      </c>
      <c r="H154" s="26" t="s">
        <v>88</v>
      </c>
      <c r="I154" s="26" t="s">
        <v>88</v>
      </c>
      <c r="J154" s="26" t="s">
        <v>21</v>
      </c>
      <c r="K154" s="26" t="s">
        <v>21</v>
      </c>
      <c r="L154" s="19"/>
      <c r="M154" s="17"/>
      <c r="N154" s="17"/>
      <c r="O154" s="17"/>
      <c r="P154" s="17"/>
      <c r="Q154" s="17"/>
      <c r="R154" s="17"/>
      <c r="S154" s="18"/>
      <c r="T154" s="131" t="str">
        <f>Table3[[#This Row],[Column12]]</f>
        <v>Auto:</v>
      </c>
      <c r="U154" s="22"/>
      <c r="V154" s="46" t="str">
        <f>IF(Table3[[#This Row],[TagOrderMethod]]="Ratio:","plants per 1 tag",IF(Table3[[#This Row],[TagOrderMethod]]="tags included","",IF(Table3[[#This Row],[TagOrderMethod]]="Qty:","tags",IF(Table3[[#This Row],[TagOrderMethod]]="Auto:",IF(U154&lt;&gt;"","tags","")))))</f>
        <v/>
      </c>
      <c r="W154" s="14">
        <v>50</v>
      </c>
      <c r="X154" s="14" t="str">
        <f>IF(ISNUMBER(SEARCH("tag",Table3[[#This Row],[Notes]])), "Yes", "No")</f>
        <v>No</v>
      </c>
      <c r="Y154" s="14" t="str">
        <f>IF(Table3[[#This Row],[Column11]]="yes","tags included","Auto:")</f>
        <v>Auto:</v>
      </c>
      <c r="Z15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Row],[TagOrderMethod]]="Auto:",IF(U154&gt;0,U154,IF(COUNTBLANK(L154:S154)=8,"",(IF(Table3[[#This Row],[Column11]]&lt;&gt;"no",Table3[[#This Row],[Size]]*(SUM(Table3[[#This Row],[Date 1]:[Date 8]])),"")))),""))),(Table3[[#This Row],[Bundle]])),"")</f>
        <v/>
      </c>
      <c r="AB154" s="86" t="str">
        <f t="shared" si="5"/>
        <v/>
      </c>
      <c r="AC154" s="68"/>
      <c r="AD154" s="37"/>
      <c r="AE154" s="38"/>
      <c r="AF154" s="39"/>
      <c r="AG154" s="111" t="s">
        <v>495</v>
      </c>
      <c r="AH154" s="111" t="s">
        <v>21</v>
      </c>
      <c r="AI154" s="111" t="s">
        <v>496</v>
      </c>
      <c r="AJ154" s="111" t="s">
        <v>497</v>
      </c>
      <c r="AK154" s="111" t="s">
        <v>21</v>
      </c>
      <c r="AL154" s="111" t="s">
        <v>21</v>
      </c>
      <c r="AM154" s="111" t="b">
        <f>IF(AND(Table3[[#This Row],[Column68]]=TRUE,COUNTBLANK(Table3[[#This Row],[Date 1]:[Date 8]])=8),TRUE,FALSE)</f>
        <v>0</v>
      </c>
      <c r="AN154" s="111" t="b">
        <f>COUNTIF(Table3[[#This Row],[512]:[51]],"yes")&gt;0</f>
        <v>0</v>
      </c>
      <c r="AO154" s="40" t="str">
        <f>IF(Table3[[#This Row],[512]]="yes",Table3[[#This Row],[Column1]],"")</f>
        <v/>
      </c>
      <c r="AP154" s="40" t="str">
        <f>IF(Table3[[#This Row],[250]]="yes",Table3[[#This Row],[Column1.5]],"")</f>
        <v/>
      </c>
      <c r="AQ154" s="40" t="str">
        <f>IF(Table3[[#This Row],[288]]="yes",Table3[[#This Row],[Column2]],"")</f>
        <v/>
      </c>
      <c r="AR154" s="40" t="str">
        <f>IF(Table3[[#This Row],[144]]="yes",Table3[[#This Row],[Column3]],"")</f>
        <v/>
      </c>
      <c r="AS154" s="40" t="str">
        <f>IF(Table3[[#This Row],[26]]="yes",Table3[[#This Row],[Column4]],"")</f>
        <v/>
      </c>
      <c r="AT154" s="40" t="str">
        <f>IF(Table3[[#This Row],[51]]="yes",Table3[[#This Row],[Column5]],"")</f>
        <v/>
      </c>
      <c r="AU154" s="25" t="str">
        <f>IF(COUNTBLANK(Table3[[#This Row],[Date 1]:[Date 8]])=7,IF(Table3[[#This Row],[Column9]]&lt;&gt;"",IF(SUM(L154:S154)&lt;&gt;0,Table3[[#This Row],[Column9]],""),""),(SUBSTITUTE(TRIM(SUBSTITUTE(AO154&amp;","&amp;AP154&amp;","&amp;AQ154&amp;","&amp;AR154&amp;","&amp;AS154&amp;","&amp;AT154&amp;",",","," "))," ",", ")))</f>
        <v/>
      </c>
      <c r="AV154" s="31" t="e">
        <f>IF(COUNTBLANK(L154:AC154)&lt;&gt;13,IF(Table3[[#This Row],[Comments]]="Please order in multiples of 20. Minimum order of 100.",IF(COUNTBLANK(Table3[[#This Row],[Date 1]:[Order]])=12,"",1),1),IF(OR(F154="yes",G154="yes",H154="yes",I154="yes",J154="yes",K154="yes",#REF!="yes"),1,""))</f>
        <v>#REF!</v>
      </c>
    </row>
    <row r="155" spans="1:48" ht="36" thickBot="1" x14ac:dyDescent="0.4">
      <c r="A155" s="23" t="s">
        <v>128</v>
      </c>
      <c r="B155" s="125">
        <v>4700</v>
      </c>
      <c r="C155" s="13" t="s">
        <v>348</v>
      </c>
      <c r="D155" s="28" t="s">
        <v>73</v>
      </c>
      <c r="E155" s="27"/>
      <c r="F155" s="26" t="s">
        <v>88</v>
      </c>
      <c r="G155" s="26" t="s">
        <v>21</v>
      </c>
      <c r="H155" s="26" t="s">
        <v>88</v>
      </c>
      <c r="I155" s="26" t="s">
        <v>88</v>
      </c>
      <c r="J155" s="26" t="s">
        <v>21</v>
      </c>
      <c r="K155" s="26" t="s">
        <v>21</v>
      </c>
      <c r="L155" s="19"/>
      <c r="M155" s="17"/>
      <c r="N155" s="17"/>
      <c r="O155" s="17"/>
      <c r="P155" s="17"/>
      <c r="Q155" s="17"/>
      <c r="R155" s="17"/>
      <c r="S155" s="18"/>
      <c r="T155" s="131" t="str">
        <f>Table3[[#This Row],[Column12]]</f>
        <v>Auto:</v>
      </c>
      <c r="U155" s="22"/>
      <c r="V155" s="46" t="str">
        <f>IF(Table3[[#This Row],[TagOrderMethod]]="Ratio:","plants per 1 tag",IF(Table3[[#This Row],[TagOrderMethod]]="tags included","",IF(Table3[[#This Row],[TagOrderMethod]]="Qty:","tags",IF(Table3[[#This Row],[TagOrderMethod]]="Auto:",IF(U155&lt;&gt;"","tags","")))))</f>
        <v/>
      </c>
      <c r="W155" s="14">
        <v>50</v>
      </c>
      <c r="X155" s="14" t="str">
        <f>IF(ISNUMBER(SEARCH("tag",Table3[[#This Row],[Notes]])), "Yes", "No")</f>
        <v>No</v>
      </c>
      <c r="Y155" s="14" t="str">
        <f>IF(Table3[[#This Row],[Column11]]="yes","tags included","Auto:")</f>
        <v>Auto:</v>
      </c>
      <c r="Z15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Row],[TagOrderMethod]]="Auto:",IF(U155&gt;0,U155,IF(COUNTBLANK(L155:S155)=8,"",(IF(Table3[[#This Row],[Column11]]&lt;&gt;"no",Table3[[#This Row],[Size]]*(SUM(Table3[[#This Row],[Date 1]:[Date 8]])),"")))),""))),(Table3[[#This Row],[Bundle]])),"")</f>
        <v/>
      </c>
      <c r="AB155" s="86" t="str">
        <f t="shared" si="5"/>
        <v/>
      </c>
      <c r="AC155" s="68"/>
      <c r="AD155" s="37"/>
      <c r="AE155" s="38"/>
      <c r="AF155" s="39"/>
      <c r="AG155" s="111" t="s">
        <v>498</v>
      </c>
      <c r="AH155" s="111" t="s">
        <v>21</v>
      </c>
      <c r="AI155" s="111" t="s">
        <v>499</v>
      </c>
      <c r="AJ155" s="111" t="s">
        <v>500</v>
      </c>
      <c r="AK155" s="111" t="s">
        <v>21</v>
      </c>
      <c r="AL155" s="111" t="s">
        <v>21</v>
      </c>
      <c r="AM155" s="111" t="b">
        <f>IF(AND(Table3[[#This Row],[Column68]]=TRUE,COUNTBLANK(Table3[[#This Row],[Date 1]:[Date 8]])=8),TRUE,FALSE)</f>
        <v>0</v>
      </c>
      <c r="AN155" s="111" t="b">
        <f>COUNTIF(Table3[[#This Row],[512]:[51]],"yes")&gt;0</f>
        <v>0</v>
      </c>
      <c r="AO155" s="40" t="str">
        <f>IF(Table3[[#This Row],[512]]="yes",Table3[[#This Row],[Column1]],"")</f>
        <v/>
      </c>
      <c r="AP155" s="40" t="str">
        <f>IF(Table3[[#This Row],[250]]="yes",Table3[[#This Row],[Column1.5]],"")</f>
        <v/>
      </c>
      <c r="AQ155" s="40" t="str">
        <f>IF(Table3[[#This Row],[288]]="yes",Table3[[#This Row],[Column2]],"")</f>
        <v/>
      </c>
      <c r="AR155" s="40" t="str">
        <f>IF(Table3[[#This Row],[144]]="yes",Table3[[#This Row],[Column3]],"")</f>
        <v/>
      </c>
      <c r="AS155" s="40" t="str">
        <f>IF(Table3[[#This Row],[26]]="yes",Table3[[#This Row],[Column4]],"")</f>
        <v/>
      </c>
      <c r="AT155" s="40" t="str">
        <f>IF(Table3[[#This Row],[51]]="yes",Table3[[#This Row],[Column5]],"")</f>
        <v/>
      </c>
      <c r="AU155" s="25" t="str">
        <f>IF(COUNTBLANK(Table3[[#This Row],[Date 1]:[Date 8]])=7,IF(Table3[[#This Row],[Column9]]&lt;&gt;"",IF(SUM(L155:S155)&lt;&gt;0,Table3[[#This Row],[Column9]],""),""),(SUBSTITUTE(TRIM(SUBSTITUTE(AO155&amp;","&amp;AP155&amp;","&amp;AQ155&amp;","&amp;AR155&amp;","&amp;AS155&amp;","&amp;AT155&amp;",",","," "))," ",", ")))</f>
        <v/>
      </c>
      <c r="AV155" s="31" t="e">
        <f>IF(COUNTBLANK(L155:AC155)&lt;&gt;13,IF(Table3[[#This Row],[Comments]]="Please order in multiples of 20. Minimum order of 100.",IF(COUNTBLANK(Table3[[#This Row],[Date 1]:[Order]])=12,"",1),1),IF(OR(F155="yes",G155="yes",H155="yes",I155="yes",J155="yes",K155="yes",#REF!="yes"),1,""))</f>
        <v>#REF!</v>
      </c>
    </row>
    <row r="156" spans="1:48" ht="36" thickBot="1" x14ac:dyDescent="0.4">
      <c r="A156" s="23" t="s">
        <v>128</v>
      </c>
      <c r="B156" s="125">
        <v>4705</v>
      </c>
      <c r="C156" s="13" t="s">
        <v>348</v>
      </c>
      <c r="D156" s="28" t="s">
        <v>415</v>
      </c>
      <c r="E156" s="27"/>
      <c r="F156" s="26" t="s">
        <v>88</v>
      </c>
      <c r="G156" s="26" t="s">
        <v>21</v>
      </c>
      <c r="H156" s="26" t="s">
        <v>88</v>
      </c>
      <c r="I156" s="26" t="s">
        <v>88</v>
      </c>
      <c r="J156" s="26" t="s">
        <v>21</v>
      </c>
      <c r="K156" s="26" t="s">
        <v>21</v>
      </c>
      <c r="L156" s="19"/>
      <c r="M156" s="17"/>
      <c r="N156" s="17"/>
      <c r="O156" s="17"/>
      <c r="P156" s="17"/>
      <c r="Q156" s="17"/>
      <c r="R156" s="17"/>
      <c r="S156" s="18"/>
      <c r="T156" s="131" t="str">
        <f>Table3[[#This Row],[Column12]]</f>
        <v>Auto:</v>
      </c>
      <c r="U156" s="22"/>
      <c r="V156" s="46" t="str">
        <f>IF(Table3[[#This Row],[TagOrderMethod]]="Ratio:","plants per 1 tag",IF(Table3[[#This Row],[TagOrderMethod]]="tags included","",IF(Table3[[#This Row],[TagOrderMethod]]="Qty:","tags",IF(Table3[[#This Row],[TagOrderMethod]]="Auto:",IF(U156&lt;&gt;"","tags","")))))</f>
        <v/>
      </c>
      <c r="W156" s="14">
        <v>50</v>
      </c>
      <c r="X156" s="14" t="str">
        <f>IF(ISNUMBER(SEARCH("tag",Table3[[#This Row],[Notes]])), "Yes", "No")</f>
        <v>No</v>
      </c>
      <c r="Y156" s="14" t="str">
        <f>IF(Table3[[#This Row],[Column11]]="yes","tags included","Auto:")</f>
        <v>Auto:</v>
      </c>
      <c r="Z15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Row],[TagOrderMethod]]="Auto:",IF(U156&gt;0,U156,IF(COUNTBLANK(L156:S156)=8,"",(IF(Table3[[#This Row],[Column11]]&lt;&gt;"no",Table3[[#This Row],[Size]]*(SUM(Table3[[#This Row],[Date 1]:[Date 8]])),"")))),""))),(Table3[[#This Row],[Bundle]])),"")</f>
        <v/>
      </c>
      <c r="AB156" s="86" t="str">
        <f t="shared" si="5"/>
        <v/>
      </c>
      <c r="AC156" s="68"/>
      <c r="AD156" s="37"/>
      <c r="AE156" s="38"/>
      <c r="AF156" s="39"/>
      <c r="AG156" s="111" t="s">
        <v>501</v>
      </c>
      <c r="AH156" s="111" t="s">
        <v>21</v>
      </c>
      <c r="AI156" s="111" t="s">
        <v>502</v>
      </c>
      <c r="AJ156" s="111" t="s">
        <v>503</v>
      </c>
      <c r="AK156" s="111" t="s">
        <v>21</v>
      </c>
      <c r="AL156" s="111" t="s">
        <v>21</v>
      </c>
      <c r="AM156" s="111" t="b">
        <f>IF(AND(Table3[[#This Row],[Column68]]=TRUE,COUNTBLANK(Table3[[#This Row],[Date 1]:[Date 8]])=8),TRUE,FALSE)</f>
        <v>0</v>
      </c>
      <c r="AN156" s="111" t="b">
        <f>COUNTIF(Table3[[#This Row],[512]:[51]],"yes")&gt;0</f>
        <v>0</v>
      </c>
      <c r="AO156" s="40" t="str">
        <f>IF(Table3[[#This Row],[512]]="yes",Table3[[#This Row],[Column1]],"")</f>
        <v/>
      </c>
      <c r="AP156" s="40" t="str">
        <f>IF(Table3[[#This Row],[250]]="yes",Table3[[#This Row],[Column1.5]],"")</f>
        <v/>
      </c>
      <c r="AQ156" s="40" t="str">
        <f>IF(Table3[[#This Row],[288]]="yes",Table3[[#This Row],[Column2]],"")</f>
        <v/>
      </c>
      <c r="AR156" s="40" t="str">
        <f>IF(Table3[[#This Row],[144]]="yes",Table3[[#This Row],[Column3]],"")</f>
        <v/>
      </c>
      <c r="AS156" s="40" t="str">
        <f>IF(Table3[[#This Row],[26]]="yes",Table3[[#This Row],[Column4]],"")</f>
        <v/>
      </c>
      <c r="AT156" s="40" t="str">
        <f>IF(Table3[[#This Row],[51]]="yes",Table3[[#This Row],[Column5]],"")</f>
        <v/>
      </c>
      <c r="AU156" s="25" t="str">
        <f>IF(COUNTBLANK(Table3[[#This Row],[Date 1]:[Date 8]])=7,IF(Table3[[#This Row],[Column9]]&lt;&gt;"",IF(SUM(L156:S156)&lt;&gt;0,Table3[[#This Row],[Column9]],""),""),(SUBSTITUTE(TRIM(SUBSTITUTE(AO156&amp;","&amp;AP156&amp;","&amp;AQ156&amp;","&amp;AR156&amp;","&amp;AS156&amp;","&amp;AT156&amp;",",","," "))," ",", ")))</f>
        <v/>
      </c>
      <c r="AV156" s="31" t="e">
        <f>IF(COUNTBLANK(L156:AC156)&lt;&gt;13,IF(Table3[[#This Row],[Comments]]="Please order in multiples of 20. Minimum order of 100.",IF(COUNTBLANK(Table3[[#This Row],[Date 1]:[Order]])=12,"",1),1),IF(OR(F156="yes",G156="yes",H156="yes",I156="yes",J156="yes",K156="yes",#REF!="yes"),1,""))</f>
        <v>#REF!</v>
      </c>
    </row>
    <row r="157" spans="1:48" ht="36" thickBot="1" x14ac:dyDescent="0.4">
      <c r="A157" s="23" t="s">
        <v>128</v>
      </c>
      <c r="B157" s="125">
        <v>4707</v>
      </c>
      <c r="C157" s="13" t="s">
        <v>348</v>
      </c>
      <c r="D157" s="28" t="s">
        <v>416</v>
      </c>
      <c r="E157" s="27"/>
      <c r="F157" s="26" t="s">
        <v>88</v>
      </c>
      <c r="G157" s="26" t="s">
        <v>21</v>
      </c>
      <c r="H157" s="26" t="s">
        <v>88</v>
      </c>
      <c r="I157" s="26" t="s">
        <v>88</v>
      </c>
      <c r="J157" s="26" t="s">
        <v>21</v>
      </c>
      <c r="K157" s="26" t="s">
        <v>21</v>
      </c>
      <c r="L157" s="19"/>
      <c r="M157" s="17"/>
      <c r="N157" s="17"/>
      <c r="O157" s="17"/>
      <c r="P157" s="17"/>
      <c r="Q157" s="17"/>
      <c r="R157" s="17"/>
      <c r="S157" s="18"/>
      <c r="T157" s="131" t="str">
        <f>Table3[[#This Row],[Column12]]</f>
        <v>Auto:</v>
      </c>
      <c r="U157" s="22"/>
      <c r="V157" s="46" t="str">
        <f>IF(Table3[[#This Row],[TagOrderMethod]]="Ratio:","plants per 1 tag",IF(Table3[[#This Row],[TagOrderMethod]]="tags included","",IF(Table3[[#This Row],[TagOrderMethod]]="Qty:","tags",IF(Table3[[#This Row],[TagOrderMethod]]="Auto:",IF(U157&lt;&gt;"","tags","")))))</f>
        <v/>
      </c>
      <c r="W157" s="14">
        <v>50</v>
      </c>
      <c r="X157" s="14" t="str">
        <f>IF(ISNUMBER(SEARCH("tag",Table3[[#This Row],[Notes]])), "Yes", "No")</f>
        <v>No</v>
      </c>
      <c r="Y157" s="14" t="str">
        <f>IF(Table3[[#This Row],[Column11]]="yes","tags included","Auto:")</f>
        <v>Auto:</v>
      </c>
      <c r="Z15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Row],[TagOrderMethod]]="Auto:",IF(U157&gt;0,U157,IF(COUNTBLANK(L157:S157)=8,"",(IF(Table3[[#This Row],[Column11]]&lt;&gt;"no",Table3[[#This Row],[Size]]*(SUM(Table3[[#This Row],[Date 1]:[Date 8]])),"")))),""))),(Table3[[#This Row],[Bundle]])),"")</f>
        <v/>
      </c>
      <c r="AB157" s="86" t="str">
        <f t="shared" si="5"/>
        <v/>
      </c>
      <c r="AC157" s="68"/>
      <c r="AD157" s="37"/>
      <c r="AE157" s="38"/>
      <c r="AF157" s="39"/>
      <c r="AG157" s="111" t="s">
        <v>1135</v>
      </c>
      <c r="AH157" s="111" t="s">
        <v>21</v>
      </c>
      <c r="AI157" s="111" t="s">
        <v>1136</v>
      </c>
      <c r="AJ157" s="111" t="s">
        <v>1137</v>
      </c>
      <c r="AK157" s="111" t="s">
        <v>21</v>
      </c>
      <c r="AL157" s="111" t="s">
        <v>21</v>
      </c>
      <c r="AM157" s="111" t="b">
        <f>IF(AND(Table3[[#This Row],[Column68]]=TRUE,COUNTBLANK(Table3[[#This Row],[Date 1]:[Date 8]])=8),TRUE,FALSE)</f>
        <v>0</v>
      </c>
      <c r="AN157" s="111" t="b">
        <f>COUNTIF(Table3[[#This Row],[512]:[51]],"yes")&gt;0</f>
        <v>0</v>
      </c>
      <c r="AO157" s="40" t="str">
        <f>IF(Table3[[#This Row],[512]]="yes",Table3[[#This Row],[Column1]],"")</f>
        <v/>
      </c>
      <c r="AP157" s="40" t="str">
        <f>IF(Table3[[#This Row],[250]]="yes",Table3[[#This Row],[Column1.5]],"")</f>
        <v/>
      </c>
      <c r="AQ157" s="40" t="str">
        <f>IF(Table3[[#This Row],[288]]="yes",Table3[[#This Row],[Column2]],"")</f>
        <v/>
      </c>
      <c r="AR157" s="40" t="str">
        <f>IF(Table3[[#This Row],[144]]="yes",Table3[[#This Row],[Column3]],"")</f>
        <v/>
      </c>
      <c r="AS157" s="40" t="str">
        <f>IF(Table3[[#This Row],[26]]="yes",Table3[[#This Row],[Column4]],"")</f>
        <v/>
      </c>
      <c r="AT157" s="40" t="str">
        <f>IF(Table3[[#This Row],[51]]="yes",Table3[[#This Row],[Column5]],"")</f>
        <v/>
      </c>
      <c r="AU157" s="25" t="str">
        <f>IF(COUNTBLANK(Table3[[#This Row],[Date 1]:[Date 8]])=7,IF(Table3[[#This Row],[Column9]]&lt;&gt;"",IF(SUM(L157:S157)&lt;&gt;0,Table3[[#This Row],[Column9]],""),""),(SUBSTITUTE(TRIM(SUBSTITUTE(AO157&amp;","&amp;AP157&amp;","&amp;AQ157&amp;","&amp;AR157&amp;","&amp;AS157&amp;","&amp;AT157&amp;",",","," "))," ",", ")))</f>
        <v/>
      </c>
      <c r="AV157" s="31" t="e">
        <f>IF(COUNTBLANK(L157:AC157)&lt;&gt;13,IF(Table3[[#This Row],[Comments]]="Please order in multiples of 20. Minimum order of 100.",IF(COUNTBLANK(Table3[[#This Row],[Date 1]:[Order]])=12,"",1),1),IF(OR(F157="yes",G157="yes",H157="yes",I157="yes",J157="yes",K157="yes",#REF!="yes"),1,""))</f>
        <v>#REF!</v>
      </c>
    </row>
    <row r="158" spans="1:48" ht="36" thickBot="1" x14ac:dyDescent="0.4">
      <c r="A158" s="23" t="s">
        <v>128</v>
      </c>
      <c r="B158" s="125">
        <v>4710</v>
      </c>
      <c r="C158" s="13" t="s">
        <v>348</v>
      </c>
      <c r="D158" s="28" t="s">
        <v>417</v>
      </c>
      <c r="E158" s="27"/>
      <c r="F158" s="26" t="s">
        <v>88</v>
      </c>
      <c r="G158" s="26" t="s">
        <v>21</v>
      </c>
      <c r="H158" s="26" t="s">
        <v>88</v>
      </c>
      <c r="I158" s="26" t="s">
        <v>88</v>
      </c>
      <c r="J158" s="26" t="s">
        <v>21</v>
      </c>
      <c r="K158" s="26" t="s">
        <v>21</v>
      </c>
      <c r="L158" s="19"/>
      <c r="M158" s="17"/>
      <c r="N158" s="17"/>
      <c r="O158" s="17"/>
      <c r="P158" s="17"/>
      <c r="Q158" s="17"/>
      <c r="R158" s="17"/>
      <c r="S158" s="18"/>
      <c r="T158" s="131" t="str">
        <f>Table3[[#This Row],[Column12]]</f>
        <v>Auto:</v>
      </c>
      <c r="U158" s="22"/>
      <c r="V158" s="46" t="str">
        <f>IF(Table3[[#This Row],[TagOrderMethod]]="Ratio:","plants per 1 tag",IF(Table3[[#This Row],[TagOrderMethod]]="tags included","",IF(Table3[[#This Row],[TagOrderMethod]]="Qty:","tags",IF(Table3[[#This Row],[TagOrderMethod]]="Auto:",IF(U158&lt;&gt;"","tags","")))))</f>
        <v/>
      </c>
      <c r="W158" s="14">
        <v>50</v>
      </c>
      <c r="X158" s="14" t="str">
        <f>IF(ISNUMBER(SEARCH("tag",Table3[[#This Row],[Notes]])), "Yes", "No")</f>
        <v>No</v>
      </c>
      <c r="Y158" s="14" t="str">
        <f>IF(Table3[[#This Row],[Column11]]="yes","tags included","Auto:")</f>
        <v>Auto:</v>
      </c>
      <c r="Z15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Row],[TagOrderMethod]]="Auto:",IF(U158&gt;0,U158,IF(COUNTBLANK(L158:S158)=8,"",(IF(Table3[[#This Row],[Column11]]&lt;&gt;"no",Table3[[#This Row],[Size]]*(SUM(Table3[[#This Row],[Date 1]:[Date 8]])),"")))),""))),(Table3[[#This Row],[Bundle]])),"")</f>
        <v/>
      </c>
      <c r="AB158" s="86" t="str">
        <f t="shared" si="5"/>
        <v/>
      </c>
      <c r="AC158" s="68"/>
      <c r="AD158" s="37"/>
      <c r="AE158" s="38"/>
      <c r="AF158" s="39"/>
      <c r="AG158" s="111" t="s">
        <v>504</v>
      </c>
      <c r="AH158" s="111" t="s">
        <v>21</v>
      </c>
      <c r="AI158" s="111" t="s">
        <v>505</v>
      </c>
      <c r="AJ158" s="111" t="s">
        <v>506</v>
      </c>
      <c r="AK158" s="111" t="s">
        <v>21</v>
      </c>
      <c r="AL158" s="111" t="s">
        <v>21</v>
      </c>
      <c r="AM158" s="111" t="b">
        <f>IF(AND(Table3[[#This Row],[Column68]]=TRUE,COUNTBLANK(Table3[[#This Row],[Date 1]:[Date 8]])=8),TRUE,FALSE)</f>
        <v>0</v>
      </c>
      <c r="AN158" s="111" t="b">
        <f>COUNTIF(Table3[[#This Row],[512]:[51]],"yes")&gt;0</f>
        <v>0</v>
      </c>
      <c r="AO158" s="40" t="str">
        <f>IF(Table3[[#This Row],[512]]="yes",Table3[[#This Row],[Column1]],"")</f>
        <v/>
      </c>
      <c r="AP158" s="40" t="str">
        <f>IF(Table3[[#This Row],[250]]="yes",Table3[[#This Row],[Column1.5]],"")</f>
        <v/>
      </c>
      <c r="AQ158" s="40" t="str">
        <f>IF(Table3[[#This Row],[288]]="yes",Table3[[#This Row],[Column2]],"")</f>
        <v/>
      </c>
      <c r="AR158" s="40" t="str">
        <f>IF(Table3[[#This Row],[144]]="yes",Table3[[#This Row],[Column3]],"")</f>
        <v/>
      </c>
      <c r="AS158" s="40" t="str">
        <f>IF(Table3[[#This Row],[26]]="yes",Table3[[#This Row],[Column4]],"")</f>
        <v/>
      </c>
      <c r="AT158" s="40" t="str">
        <f>IF(Table3[[#This Row],[51]]="yes",Table3[[#This Row],[Column5]],"")</f>
        <v/>
      </c>
      <c r="AU158" s="25" t="str">
        <f>IF(COUNTBLANK(Table3[[#This Row],[Date 1]:[Date 8]])=7,IF(Table3[[#This Row],[Column9]]&lt;&gt;"",IF(SUM(L158:S158)&lt;&gt;0,Table3[[#This Row],[Column9]],""),""),(SUBSTITUTE(TRIM(SUBSTITUTE(AO158&amp;","&amp;AP158&amp;","&amp;AQ158&amp;","&amp;AR158&amp;","&amp;AS158&amp;","&amp;AT158&amp;",",","," "))," ",", ")))</f>
        <v/>
      </c>
      <c r="AV158" s="31" t="e">
        <f>IF(COUNTBLANK(L158:AC158)&lt;&gt;13,IF(Table3[[#This Row],[Comments]]="Please order in multiples of 20. Minimum order of 100.",IF(COUNTBLANK(Table3[[#This Row],[Date 1]:[Order]])=12,"",1),1),IF(OR(F158="yes",G158="yes",H158="yes",I158="yes",J158="yes",K158="yes",#REF!="yes"),1,""))</f>
        <v>#REF!</v>
      </c>
    </row>
    <row r="159" spans="1:48" ht="36" thickBot="1" x14ac:dyDescent="0.4">
      <c r="A159" s="23" t="s">
        <v>128</v>
      </c>
      <c r="B159" s="125">
        <v>4715</v>
      </c>
      <c r="C159" s="13" t="s">
        <v>348</v>
      </c>
      <c r="D159" s="28" t="s">
        <v>418</v>
      </c>
      <c r="E159" s="27"/>
      <c r="F159" s="26" t="s">
        <v>88</v>
      </c>
      <c r="G159" s="26" t="s">
        <v>21</v>
      </c>
      <c r="H159" s="26" t="s">
        <v>88</v>
      </c>
      <c r="I159" s="26" t="s">
        <v>88</v>
      </c>
      <c r="J159" s="26" t="s">
        <v>21</v>
      </c>
      <c r="K159" s="26" t="s">
        <v>21</v>
      </c>
      <c r="L159" s="19"/>
      <c r="M159" s="17"/>
      <c r="N159" s="17"/>
      <c r="O159" s="17"/>
      <c r="P159" s="17"/>
      <c r="Q159" s="17"/>
      <c r="R159" s="17"/>
      <c r="S159" s="18"/>
      <c r="T159" s="131" t="str">
        <f>Table3[[#This Row],[Column12]]</f>
        <v>Auto:</v>
      </c>
      <c r="U159" s="22"/>
      <c r="V159" s="46" t="str">
        <f>IF(Table3[[#This Row],[TagOrderMethod]]="Ratio:","plants per 1 tag",IF(Table3[[#This Row],[TagOrderMethod]]="tags included","",IF(Table3[[#This Row],[TagOrderMethod]]="Qty:","tags",IF(Table3[[#This Row],[TagOrderMethod]]="Auto:",IF(U159&lt;&gt;"","tags","")))))</f>
        <v/>
      </c>
      <c r="W159" s="14">
        <v>50</v>
      </c>
      <c r="X159" s="14" t="str">
        <f>IF(ISNUMBER(SEARCH("tag",Table3[[#This Row],[Notes]])), "Yes", "No")</f>
        <v>No</v>
      </c>
      <c r="Y159" s="14" t="str">
        <f>IF(Table3[[#This Row],[Column11]]="yes","tags included","Auto:")</f>
        <v>Auto:</v>
      </c>
      <c r="Z15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5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Row],[TagOrderMethod]]="Auto:",IF(U159&gt;0,U159,IF(COUNTBLANK(L159:S159)=8,"",(IF(Table3[[#This Row],[Column11]]&lt;&gt;"no",Table3[[#This Row],[Size]]*(SUM(Table3[[#This Row],[Date 1]:[Date 8]])),"")))),""))),(Table3[[#This Row],[Bundle]])),"")</f>
        <v/>
      </c>
      <c r="AB159" s="86" t="str">
        <f t="shared" si="5"/>
        <v/>
      </c>
      <c r="AC159" s="68"/>
      <c r="AD159" s="37"/>
      <c r="AE159" s="38"/>
      <c r="AF159" s="39"/>
      <c r="AG159" s="111" t="s">
        <v>637</v>
      </c>
      <c r="AH159" s="111" t="s">
        <v>21</v>
      </c>
      <c r="AI159" s="111" t="s">
        <v>638</v>
      </c>
      <c r="AJ159" s="111" t="s">
        <v>639</v>
      </c>
      <c r="AK159" s="111" t="s">
        <v>21</v>
      </c>
      <c r="AL159" s="111" t="s">
        <v>21</v>
      </c>
      <c r="AM159" s="111" t="b">
        <f>IF(AND(Table3[[#This Row],[Column68]]=TRUE,COUNTBLANK(Table3[[#This Row],[Date 1]:[Date 8]])=8),TRUE,FALSE)</f>
        <v>0</v>
      </c>
      <c r="AN159" s="111" t="b">
        <f>COUNTIF(Table3[[#This Row],[512]:[51]],"yes")&gt;0</f>
        <v>0</v>
      </c>
      <c r="AO159" s="40" t="str">
        <f>IF(Table3[[#This Row],[512]]="yes",Table3[[#This Row],[Column1]],"")</f>
        <v/>
      </c>
      <c r="AP159" s="40" t="str">
        <f>IF(Table3[[#This Row],[250]]="yes",Table3[[#This Row],[Column1.5]],"")</f>
        <v/>
      </c>
      <c r="AQ159" s="40" t="str">
        <f>IF(Table3[[#This Row],[288]]="yes",Table3[[#This Row],[Column2]],"")</f>
        <v/>
      </c>
      <c r="AR159" s="40" t="str">
        <f>IF(Table3[[#This Row],[144]]="yes",Table3[[#This Row],[Column3]],"")</f>
        <v/>
      </c>
      <c r="AS159" s="40" t="str">
        <f>IF(Table3[[#This Row],[26]]="yes",Table3[[#This Row],[Column4]],"")</f>
        <v/>
      </c>
      <c r="AT159" s="40" t="str">
        <f>IF(Table3[[#This Row],[51]]="yes",Table3[[#This Row],[Column5]],"")</f>
        <v/>
      </c>
      <c r="AU159" s="25" t="str">
        <f>IF(COUNTBLANK(Table3[[#This Row],[Date 1]:[Date 8]])=7,IF(Table3[[#This Row],[Column9]]&lt;&gt;"",IF(SUM(L159:S159)&lt;&gt;0,Table3[[#This Row],[Column9]],""),""),(SUBSTITUTE(TRIM(SUBSTITUTE(AO159&amp;","&amp;AP159&amp;","&amp;AQ159&amp;","&amp;AR159&amp;","&amp;AS159&amp;","&amp;AT159&amp;",",","," "))," ",", ")))</f>
        <v/>
      </c>
      <c r="AV159" s="31" t="e">
        <f>IF(COUNTBLANK(L159:AC159)&lt;&gt;13,IF(Table3[[#This Row],[Comments]]="Please order in multiples of 20. Minimum order of 100.",IF(COUNTBLANK(Table3[[#This Row],[Date 1]:[Order]])=12,"",1),1),IF(OR(F159="yes",G159="yes",H159="yes",I159="yes",J159="yes",K159="yes",#REF!="yes"),1,""))</f>
        <v>#REF!</v>
      </c>
    </row>
    <row r="160" spans="1:48" ht="36" thickBot="1" x14ac:dyDescent="0.4">
      <c r="A160" s="23" t="s">
        <v>128</v>
      </c>
      <c r="B160" s="125">
        <v>4720</v>
      </c>
      <c r="C160" s="13" t="s">
        <v>348</v>
      </c>
      <c r="D160" s="28" t="s">
        <v>419</v>
      </c>
      <c r="E160" s="27"/>
      <c r="F160" s="26" t="s">
        <v>88</v>
      </c>
      <c r="G160" s="26" t="s">
        <v>21</v>
      </c>
      <c r="H160" s="26" t="s">
        <v>88</v>
      </c>
      <c r="I160" s="26" t="s">
        <v>88</v>
      </c>
      <c r="J160" s="26" t="s">
        <v>21</v>
      </c>
      <c r="K160" s="26" t="s">
        <v>21</v>
      </c>
      <c r="L160" s="19"/>
      <c r="M160" s="17"/>
      <c r="N160" s="17"/>
      <c r="O160" s="17"/>
      <c r="P160" s="17"/>
      <c r="Q160" s="17"/>
      <c r="R160" s="17"/>
      <c r="S160" s="18"/>
      <c r="T160" s="131" t="str">
        <f>Table3[[#This Row],[Column12]]</f>
        <v>Auto:</v>
      </c>
      <c r="U160" s="22"/>
      <c r="V160" s="46" t="str">
        <f>IF(Table3[[#This Row],[TagOrderMethod]]="Ratio:","plants per 1 tag",IF(Table3[[#This Row],[TagOrderMethod]]="tags included","",IF(Table3[[#This Row],[TagOrderMethod]]="Qty:","tags",IF(Table3[[#This Row],[TagOrderMethod]]="Auto:",IF(U160&lt;&gt;"","tags","")))))</f>
        <v/>
      </c>
      <c r="W160" s="14">
        <v>50</v>
      </c>
      <c r="X160" s="14" t="str">
        <f>IF(ISNUMBER(SEARCH("tag",Table3[[#This Row],[Notes]])), "Yes", "No")</f>
        <v>No</v>
      </c>
      <c r="Y160" s="14" t="str">
        <f>IF(Table3[[#This Row],[Column11]]="yes","tags included","Auto:")</f>
        <v>Auto:</v>
      </c>
      <c r="Z16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Row],[TagOrderMethod]]="Auto:",IF(U160&gt;0,U160,IF(COUNTBLANK(L160:S160)=8,"",(IF(Table3[[#This Row],[Column11]]&lt;&gt;"no",Table3[[#This Row],[Size]]*(SUM(Table3[[#This Row],[Date 1]:[Date 8]])),"")))),""))),(Table3[[#This Row],[Bundle]])),"")</f>
        <v/>
      </c>
      <c r="AB160" s="86" t="str">
        <f t="shared" si="5"/>
        <v/>
      </c>
      <c r="AC160" s="68"/>
      <c r="AD160" s="37"/>
      <c r="AE160" s="38"/>
      <c r="AF160" s="39"/>
      <c r="AG160" s="111" t="s">
        <v>640</v>
      </c>
      <c r="AH160" s="111" t="s">
        <v>21</v>
      </c>
      <c r="AI160" s="111" t="s">
        <v>641</v>
      </c>
      <c r="AJ160" s="111" t="s">
        <v>642</v>
      </c>
      <c r="AK160" s="111" t="s">
        <v>21</v>
      </c>
      <c r="AL160" s="111" t="s">
        <v>21</v>
      </c>
      <c r="AM160" s="111" t="b">
        <f>IF(AND(Table3[[#This Row],[Column68]]=TRUE,COUNTBLANK(Table3[[#This Row],[Date 1]:[Date 8]])=8),TRUE,FALSE)</f>
        <v>0</v>
      </c>
      <c r="AN160" s="111" t="b">
        <f>COUNTIF(Table3[[#This Row],[512]:[51]],"yes")&gt;0</f>
        <v>0</v>
      </c>
      <c r="AO160" s="40" t="str">
        <f>IF(Table3[[#This Row],[512]]="yes",Table3[[#This Row],[Column1]],"")</f>
        <v/>
      </c>
      <c r="AP160" s="40" t="str">
        <f>IF(Table3[[#This Row],[250]]="yes",Table3[[#This Row],[Column1.5]],"")</f>
        <v/>
      </c>
      <c r="AQ160" s="40" t="str">
        <f>IF(Table3[[#This Row],[288]]="yes",Table3[[#This Row],[Column2]],"")</f>
        <v/>
      </c>
      <c r="AR160" s="40" t="str">
        <f>IF(Table3[[#This Row],[144]]="yes",Table3[[#This Row],[Column3]],"")</f>
        <v/>
      </c>
      <c r="AS160" s="40" t="str">
        <f>IF(Table3[[#This Row],[26]]="yes",Table3[[#This Row],[Column4]],"")</f>
        <v/>
      </c>
      <c r="AT160" s="40" t="str">
        <f>IF(Table3[[#This Row],[51]]="yes",Table3[[#This Row],[Column5]],"")</f>
        <v/>
      </c>
      <c r="AU160" s="25" t="str">
        <f>IF(COUNTBLANK(Table3[[#This Row],[Date 1]:[Date 8]])=7,IF(Table3[[#This Row],[Column9]]&lt;&gt;"",IF(SUM(L160:S160)&lt;&gt;0,Table3[[#This Row],[Column9]],""),""),(SUBSTITUTE(TRIM(SUBSTITUTE(AO160&amp;","&amp;AP160&amp;","&amp;AQ160&amp;","&amp;AR160&amp;","&amp;AS160&amp;","&amp;AT160&amp;",",","," "))," ",", ")))</f>
        <v/>
      </c>
      <c r="AV160" s="31" t="e">
        <f>IF(COUNTBLANK(L160:AC160)&lt;&gt;13,IF(Table3[[#This Row],[Comments]]="Please order in multiples of 20. Minimum order of 100.",IF(COUNTBLANK(Table3[[#This Row],[Date 1]:[Order]])=12,"",1),1),IF(OR(F160="yes",G160="yes",H160="yes",I160="yes",J160="yes",K160="yes",#REF!="yes"),1,""))</f>
        <v>#REF!</v>
      </c>
    </row>
    <row r="161" spans="1:48" ht="36" thickBot="1" x14ac:dyDescent="0.4">
      <c r="A161" s="23" t="s">
        <v>128</v>
      </c>
      <c r="B161" s="125">
        <v>4726</v>
      </c>
      <c r="C161" s="13" t="s">
        <v>348</v>
      </c>
      <c r="D161" s="28" t="s">
        <v>584</v>
      </c>
      <c r="E161" s="27"/>
      <c r="F161" s="26" t="s">
        <v>88</v>
      </c>
      <c r="G161" s="26" t="s">
        <v>21</v>
      </c>
      <c r="H161" s="26" t="s">
        <v>88</v>
      </c>
      <c r="I161" s="26" t="s">
        <v>88</v>
      </c>
      <c r="J161" s="26" t="s">
        <v>21</v>
      </c>
      <c r="K161" s="26" t="s">
        <v>21</v>
      </c>
      <c r="L161" s="19"/>
      <c r="M161" s="17"/>
      <c r="N161" s="17"/>
      <c r="O161" s="17"/>
      <c r="P161" s="17"/>
      <c r="Q161" s="17"/>
      <c r="R161" s="17"/>
      <c r="S161" s="18"/>
      <c r="T161" s="131" t="str">
        <f>Table3[[#This Row],[Column12]]</f>
        <v>Auto:</v>
      </c>
      <c r="U161" s="22"/>
      <c r="V161" s="46" t="str">
        <f>IF(Table3[[#This Row],[TagOrderMethod]]="Ratio:","plants per 1 tag",IF(Table3[[#This Row],[TagOrderMethod]]="tags included","",IF(Table3[[#This Row],[TagOrderMethod]]="Qty:","tags",IF(Table3[[#This Row],[TagOrderMethod]]="Auto:",IF(U161&lt;&gt;"","tags","")))))</f>
        <v/>
      </c>
      <c r="W161" s="14">
        <v>50</v>
      </c>
      <c r="X161" s="14" t="str">
        <f>IF(ISNUMBER(SEARCH("tag",Table3[[#This Row],[Notes]])), "Yes", "No")</f>
        <v>No</v>
      </c>
      <c r="Y161" s="14" t="str">
        <f>IF(Table3[[#This Row],[Column11]]="yes","tags included","Auto:")</f>
        <v>Auto:</v>
      </c>
      <c r="Z16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Row],[TagOrderMethod]]="Auto:",IF(U161&gt;0,U161,IF(COUNTBLANK(L161:S161)=8,"",(IF(Table3[[#This Row],[Column11]]&lt;&gt;"no",Table3[[#This Row],[Size]]*(SUM(Table3[[#This Row],[Date 1]:[Date 8]])),"")))),""))),(Table3[[#This Row],[Bundle]])),"")</f>
        <v/>
      </c>
      <c r="AB161" s="86" t="str">
        <f t="shared" si="5"/>
        <v/>
      </c>
      <c r="AC161" s="68"/>
      <c r="AD161" s="37"/>
      <c r="AE161" s="38"/>
      <c r="AF161" s="39"/>
      <c r="AG161" s="111" t="s">
        <v>1138</v>
      </c>
      <c r="AH161" s="111" t="s">
        <v>21</v>
      </c>
      <c r="AI161" s="111" t="s">
        <v>1139</v>
      </c>
      <c r="AJ161" s="111" t="s">
        <v>1140</v>
      </c>
      <c r="AK161" s="111" t="s">
        <v>21</v>
      </c>
      <c r="AL161" s="111" t="s">
        <v>21</v>
      </c>
      <c r="AM161" s="111" t="b">
        <f>IF(AND(Table3[[#This Row],[Column68]]=TRUE,COUNTBLANK(Table3[[#This Row],[Date 1]:[Date 8]])=8),TRUE,FALSE)</f>
        <v>0</v>
      </c>
      <c r="AN161" s="111" t="b">
        <f>COUNTIF(Table3[[#This Row],[512]:[51]],"yes")&gt;0</f>
        <v>0</v>
      </c>
      <c r="AO161" s="40" t="str">
        <f>IF(Table3[[#This Row],[512]]="yes",Table3[[#This Row],[Column1]],"")</f>
        <v/>
      </c>
      <c r="AP161" s="40" t="str">
        <f>IF(Table3[[#This Row],[250]]="yes",Table3[[#This Row],[Column1.5]],"")</f>
        <v/>
      </c>
      <c r="AQ161" s="40" t="str">
        <f>IF(Table3[[#This Row],[288]]="yes",Table3[[#This Row],[Column2]],"")</f>
        <v/>
      </c>
      <c r="AR161" s="40" t="str">
        <f>IF(Table3[[#This Row],[144]]="yes",Table3[[#This Row],[Column3]],"")</f>
        <v/>
      </c>
      <c r="AS161" s="40" t="str">
        <f>IF(Table3[[#This Row],[26]]="yes",Table3[[#This Row],[Column4]],"")</f>
        <v/>
      </c>
      <c r="AT161" s="40" t="str">
        <f>IF(Table3[[#This Row],[51]]="yes",Table3[[#This Row],[Column5]],"")</f>
        <v/>
      </c>
      <c r="AU161" s="25" t="str">
        <f>IF(COUNTBLANK(Table3[[#This Row],[Date 1]:[Date 8]])=7,IF(Table3[[#This Row],[Column9]]&lt;&gt;"",IF(SUM(L161:S161)&lt;&gt;0,Table3[[#This Row],[Column9]],""),""),(SUBSTITUTE(TRIM(SUBSTITUTE(AO161&amp;","&amp;AP161&amp;","&amp;AQ161&amp;","&amp;AR161&amp;","&amp;AS161&amp;","&amp;AT161&amp;",",","," "))," ",", ")))</f>
        <v/>
      </c>
      <c r="AV161" s="31" t="e">
        <f>IF(COUNTBLANK(L161:AC161)&lt;&gt;13,IF(Table3[[#This Row],[Comments]]="Please order in multiples of 20. Minimum order of 100.",IF(COUNTBLANK(Table3[[#This Row],[Date 1]:[Order]])=12,"",1),1),IF(OR(F161="yes",G161="yes",H161="yes",I161="yes",J161="yes",K161="yes",#REF!="yes"),1,""))</f>
        <v>#REF!</v>
      </c>
    </row>
    <row r="162" spans="1:48" ht="36" thickBot="1" x14ac:dyDescent="0.4">
      <c r="A162" s="23" t="s">
        <v>128</v>
      </c>
      <c r="B162" s="125">
        <v>4726</v>
      </c>
      <c r="C162" s="13" t="s">
        <v>348</v>
      </c>
      <c r="D162" s="28" t="s">
        <v>420</v>
      </c>
      <c r="E162" s="27"/>
      <c r="F162" s="26" t="s">
        <v>88</v>
      </c>
      <c r="G162" s="26" t="s">
        <v>21</v>
      </c>
      <c r="H162" s="26" t="s">
        <v>88</v>
      </c>
      <c r="I162" s="26" t="s">
        <v>88</v>
      </c>
      <c r="J162" s="26" t="s">
        <v>21</v>
      </c>
      <c r="K162" s="26" t="s">
        <v>21</v>
      </c>
      <c r="L162" s="19"/>
      <c r="M162" s="17"/>
      <c r="N162" s="17"/>
      <c r="O162" s="17"/>
      <c r="P162" s="17"/>
      <c r="Q162" s="17"/>
      <c r="R162" s="17"/>
      <c r="S162" s="18"/>
      <c r="T162" s="131" t="str">
        <f>Table3[[#This Row],[Column12]]</f>
        <v>Auto:</v>
      </c>
      <c r="U162" s="22"/>
      <c r="V162" s="46" t="str">
        <f>IF(Table3[[#This Row],[TagOrderMethod]]="Ratio:","plants per 1 tag",IF(Table3[[#This Row],[TagOrderMethod]]="tags included","",IF(Table3[[#This Row],[TagOrderMethod]]="Qty:","tags",IF(Table3[[#This Row],[TagOrderMethod]]="Auto:",IF(U162&lt;&gt;"","tags","")))))</f>
        <v/>
      </c>
      <c r="W162" s="14">
        <v>50</v>
      </c>
      <c r="X162" s="14" t="str">
        <f>IF(ISNUMBER(SEARCH("tag",Table3[[#This Row],[Notes]])), "Yes", "No")</f>
        <v>No</v>
      </c>
      <c r="Y162" s="14" t="str">
        <f>IF(Table3[[#This Row],[Column11]]="yes","tags included","Auto:")</f>
        <v>Auto:</v>
      </c>
      <c r="Z16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Row],[TagOrderMethod]]="Auto:",IF(U162&gt;0,U162,IF(COUNTBLANK(L162:S162)=8,"",(IF(Table3[[#This Row],[Column11]]&lt;&gt;"no",Table3[[#This Row],[Size]]*(SUM(Table3[[#This Row],[Date 1]:[Date 8]])),"")))),""))),(Table3[[#This Row],[Bundle]])),"")</f>
        <v/>
      </c>
      <c r="AB162" s="86" t="str">
        <f t="shared" si="5"/>
        <v/>
      </c>
      <c r="AC162" s="68"/>
      <c r="AD162" s="37"/>
      <c r="AE162" s="38"/>
      <c r="AF162" s="39"/>
      <c r="AG162" s="111" t="s">
        <v>1141</v>
      </c>
      <c r="AH162" s="111" t="s">
        <v>21</v>
      </c>
      <c r="AI162" s="111" t="s">
        <v>1142</v>
      </c>
      <c r="AJ162" s="111" t="s">
        <v>1143</v>
      </c>
      <c r="AK162" s="111" t="s">
        <v>21</v>
      </c>
      <c r="AL162" s="111" t="s">
        <v>21</v>
      </c>
      <c r="AM162" s="111" t="b">
        <f>IF(AND(Table3[[#This Row],[Column68]]=TRUE,COUNTBLANK(Table3[[#This Row],[Date 1]:[Date 8]])=8),TRUE,FALSE)</f>
        <v>0</v>
      </c>
      <c r="AN162" s="111" t="b">
        <f>COUNTIF(Table3[[#This Row],[512]:[51]],"yes")&gt;0</f>
        <v>0</v>
      </c>
      <c r="AO162" s="40" t="str">
        <f>IF(Table3[[#This Row],[512]]="yes",Table3[[#This Row],[Column1]],"")</f>
        <v/>
      </c>
      <c r="AP162" s="40" t="str">
        <f>IF(Table3[[#This Row],[250]]="yes",Table3[[#This Row],[Column1.5]],"")</f>
        <v/>
      </c>
      <c r="AQ162" s="40" t="str">
        <f>IF(Table3[[#This Row],[288]]="yes",Table3[[#This Row],[Column2]],"")</f>
        <v/>
      </c>
      <c r="AR162" s="40" t="str">
        <f>IF(Table3[[#This Row],[144]]="yes",Table3[[#This Row],[Column3]],"")</f>
        <v/>
      </c>
      <c r="AS162" s="40" t="str">
        <f>IF(Table3[[#This Row],[26]]="yes",Table3[[#This Row],[Column4]],"")</f>
        <v/>
      </c>
      <c r="AT162" s="40" t="str">
        <f>IF(Table3[[#This Row],[51]]="yes",Table3[[#This Row],[Column5]],"")</f>
        <v/>
      </c>
      <c r="AU162" s="25" t="str">
        <f>IF(COUNTBLANK(Table3[[#This Row],[Date 1]:[Date 8]])=7,IF(Table3[[#This Row],[Column9]]&lt;&gt;"",IF(SUM(L162:S162)&lt;&gt;0,Table3[[#This Row],[Column9]],""),""),(SUBSTITUTE(TRIM(SUBSTITUTE(AO162&amp;","&amp;AP162&amp;","&amp;AQ162&amp;","&amp;AR162&amp;","&amp;AS162&amp;","&amp;AT162&amp;",",","," "))," ",", ")))</f>
        <v/>
      </c>
      <c r="AV162" s="31" t="e">
        <f>IF(COUNTBLANK(L162:AC162)&lt;&gt;13,IF(Table3[[#This Row],[Comments]]="Please order in multiples of 20. Minimum order of 100.",IF(COUNTBLANK(Table3[[#This Row],[Date 1]:[Order]])=12,"",1),1),IF(OR(F162="yes",G162="yes",H162="yes",I162="yes",J162="yes",K162="yes",#REF!="yes"),1,""))</f>
        <v>#REF!</v>
      </c>
    </row>
    <row r="163" spans="1:48" ht="36" thickBot="1" x14ac:dyDescent="0.4">
      <c r="A163" s="23" t="s">
        <v>128</v>
      </c>
      <c r="B163" s="125">
        <v>4740</v>
      </c>
      <c r="C163" s="13" t="s">
        <v>348</v>
      </c>
      <c r="D163" s="28" t="s">
        <v>585</v>
      </c>
      <c r="E163" s="27"/>
      <c r="F163" s="26" t="s">
        <v>88</v>
      </c>
      <c r="G163" s="26" t="s">
        <v>21</v>
      </c>
      <c r="H163" s="26" t="s">
        <v>88</v>
      </c>
      <c r="I163" s="26" t="s">
        <v>88</v>
      </c>
      <c r="J163" s="26" t="s">
        <v>21</v>
      </c>
      <c r="K163" s="26" t="s">
        <v>21</v>
      </c>
      <c r="L163" s="19"/>
      <c r="M163" s="17"/>
      <c r="N163" s="17"/>
      <c r="O163" s="17"/>
      <c r="P163" s="17"/>
      <c r="Q163" s="17"/>
      <c r="R163" s="17"/>
      <c r="S163" s="18"/>
      <c r="T163" s="131" t="str">
        <f>Table3[[#This Row],[Column12]]</f>
        <v>Auto:</v>
      </c>
      <c r="U163" s="22"/>
      <c r="V163" s="46" t="str">
        <f>IF(Table3[[#This Row],[TagOrderMethod]]="Ratio:","plants per 1 tag",IF(Table3[[#This Row],[TagOrderMethod]]="tags included","",IF(Table3[[#This Row],[TagOrderMethod]]="Qty:","tags",IF(Table3[[#This Row],[TagOrderMethod]]="Auto:",IF(U163&lt;&gt;"","tags","")))))</f>
        <v/>
      </c>
      <c r="W163" s="14">
        <v>50</v>
      </c>
      <c r="X163" s="14" t="str">
        <f>IF(ISNUMBER(SEARCH("tag",Table3[[#This Row],[Notes]])), "Yes", "No")</f>
        <v>No</v>
      </c>
      <c r="Y163" s="14" t="str">
        <f>IF(Table3[[#This Row],[Column11]]="yes","tags included","Auto:")</f>
        <v>Auto:</v>
      </c>
      <c r="Z16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Row],[TagOrderMethod]]="Auto:",IF(U163&gt;0,U163,IF(COUNTBLANK(L163:S163)=8,"",(IF(Table3[[#This Row],[Column11]]&lt;&gt;"no",Table3[[#This Row],[Size]]*(SUM(Table3[[#This Row],[Date 1]:[Date 8]])),"")))),""))),(Table3[[#This Row],[Bundle]])),"")</f>
        <v/>
      </c>
      <c r="AB163" s="86" t="str">
        <f t="shared" si="5"/>
        <v/>
      </c>
      <c r="AC163" s="68"/>
      <c r="AD163" s="37"/>
      <c r="AE163" s="38"/>
      <c r="AF163" s="39"/>
      <c r="AG163" s="111" t="s">
        <v>643</v>
      </c>
      <c r="AH163" s="111" t="s">
        <v>21</v>
      </c>
      <c r="AI163" s="111" t="s">
        <v>644</v>
      </c>
      <c r="AJ163" s="111" t="s">
        <v>645</v>
      </c>
      <c r="AK163" s="111" t="s">
        <v>21</v>
      </c>
      <c r="AL163" s="111" t="s">
        <v>21</v>
      </c>
      <c r="AM163" s="111" t="b">
        <f>IF(AND(Table3[[#This Row],[Column68]]=TRUE,COUNTBLANK(Table3[[#This Row],[Date 1]:[Date 8]])=8),TRUE,FALSE)</f>
        <v>0</v>
      </c>
      <c r="AN163" s="111" t="b">
        <f>COUNTIF(Table3[[#This Row],[512]:[51]],"yes")&gt;0</f>
        <v>0</v>
      </c>
      <c r="AO163" s="40" t="str">
        <f>IF(Table3[[#This Row],[512]]="yes",Table3[[#This Row],[Column1]],"")</f>
        <v/>
      </c>
      <c r="AP163" s="40" t="str">
        <f>IF(Table3[[#This Row],[250]]="yes",Table3[[#This Row],[Column1.5]],"")</f>
        <v/>
      </c>
      <c r="AQ163" s="40" t="str">
        <f>IF(Table3[[#This Row],[288]]="yes",Table3[[#This Row],[Column2]],"")</f>
        <v/>
      </c>
      <c r="AR163" s="40" t="str">
        <f>IF(Table3[[#This Row],[144]]="yes",Table3[[#This Row],[Column3]],"")</f>
        <v/>
      </c>
      <c r="AS163" s="40" t="str">
        <f>IF(Table3[[#This Row],[26]]="yes",Table3[[#This Row],[Column4]],"")</f>
        <v/>
      </c>
      <c r="AT163" s="40" t="str">
        <f>IF(Table3[[#This Row],[51]]="yes",Table3[[#This Row],[Column5]],"")</f>
        <v/>
      </c>
      <c r="AU163" s="25" t="str">
        <f>IF(COUNTBLANK(Table3[[#This Row],[Date 1]:[Date 8]])=7,IF(Table3[[#This Row],[Column9]]&lt;&gt;"",IF(SUM(L163:S163)&lt;&gt;0,Table3[[#This Row],[Column9]],""),""),(SUBSTITUTE(TRIM(SUBSTITUTE(AO163&amp;","&amp;AP163&amp;","&amp;AQ163&amp;","&amp;AR163&amp;","&amp;AS163&amp;","&amp;AT163&amp;",",","," "))," ",", ")))</f>
        <v/>
      </c>
      <c r="AV163" s="31" t="e">
        <f>IF(COUNTBLANK(L163:AC163)&lt;&gt;13,IF(Table3[[#This Row],[Comments]]="Please order in multiples of 20. Minimum order of 100.",IF(COUNTBLANK(Table3[[#This Row],[Date 1]:[Order]])=12,"",1),1),IF(OR(F163="yes",G163="yes",H163="yes",I163="yes",J163="yes",K163="yes",#REF!="yes"),1,""))</f>
        <v>#REF!</v>
      </c>
    </row>
    <row r="164" spans="1:48" ht="36" thickBot="1" x14ac:dyDescent="0.4">
      <c r="A164" s="23" t="s">
        <v>128</v>
      </c>
      <c r="B164" s="125">
        <v>4745</v>
      </c>
      <c r="C164" s="13" t="s">
        <v>348</v>
      </c>
      <c r="D164" s="28" t="s">
        <v>586</v>
      </c>
      <c r="E164" s="27"/>
      <c r="F164" s="26" t="s">
        <v>88</v>
      </c>
      <c r="G164" s="26" t="s">
        <v>21</v>
      </c>
      <c r="H164" s="26" t="s">
        <v>88</v>
      </c>
      <c r="I164" s="26" t="s">
        <v>88</v>
      </c>
      <c r="J164" s="26" t="s">
        <v>21</v>
      </c>
      <c r="K164" s="26" t="s">
        <v>21</v>
      </c>
      <c r="L164" s="19"/>
      <c r="M164" s="17"/>
      <c r="N164" s="17"/>
      <c r="O164" s="17"/>
      <c r="P164" s="17"/>
      <c r="Q164" s="17"/>
      <c r="R164" s="17"/>
      <c r="S164" s="18"/>
      <c r="T164" s="131" t="str">
        <f>Table3[[#This Row],[Column12]]</f>
        <v>Auto:</v>
      </c>
      <c r="U164" s="22"/>
      <c r="V164" s="46" t="str">
        <f>IF(Table3[[#This Row],[TagOrderMethod]]="Ratio:","plants per 1 tag",IF(Table3[[#This Row],[TagOrderMethod]]="tags included","",IF(Table3[[#This Row],[TagOrderMethod]]="Qty:","tags",IF(Table3[[#This Row],[TagOrderMethod]]="Auto:",IF(U164&lt;&gt;"","tags","")))))</f>
        <v/>
      </c>
      <c r="W164" s="14">
        <v>50</v>
      </c>
      <c r="X164" s="14" t="str">
        <f>IF(ISNUMBER(SEARCH("tag",Table3[[#This Row],[Notes]])), "Yes", "No")</f>
        <v>No</v>
      </c>
      <c r="Y164" s="14" t="str">
        <f>IF(Table3[[#This Row],[Column11]]="yes","tags included","Auto:")</f>
        <v>Auto:</v>
      </c>
      <c r="Z16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Row],[TagOrderMethod]]="Auto:",IF(U164&gt;0,U164,IF(COUNTBLANK(L164:S164)=8,"",(IF(Table3[[#This Row],[Column11]]&lt;&gt;"no",Table3[[#This Row],[Size]]*(SUM(Table3[[#This Row],[Date 1]:[Date 8]])),"")))),""))),(Table3[[#This Row],[Bundle]])),"")</f>
        <v/>
      </c>
      <c r="AB164" s="86" t="str">
        <f t="shared" si="5"/>
        <v/>
      </c>
      <c r="AC164" s="68"/>
      <c r="AD164" s="37"/>
      <c r="AE164" s="38"/>
      <c r="AF164" s="39"/>
      <c r="AG164" s="111" t="s">
        <v>646</v>
      </c>
      <c r="AH164" s="111" t="s">
        <v>21</v>
      </c>
      <c r="AI164" s="111" t="s">
        <v>647</v>
      </c>
      <c r="AJ164" s="111" t="s">
        <v>648</v>
      </c>
      <c r="AK164" s="111" t="s">
        <v>21</v>
      </c>
      <c r="AL164" s="111" t="s">
        <v>21</v>
      </c>
      <c r="AM164" s="111" t="b">
        <f>IF(AND(Table3[[#This Row],[Column68]]=TRUE,COUNTBLANK(Table3[[#This Row],[Date 1]:[Date 8]])=8),TRUE,FALSE)</f>
        <v>0</v>
      </c>
      <c r="AN164" s="111" t="b">
        <f>COUNTIF(Table3[[#This Row],[512]:[51]],"yes")&gt;0</f>
        <v>0</v>
      </c>
      <c r="AO164" s="40" t="str">
        <f>IF(Table3[[#This Row],[512]]="yes",Table3[[#This Row],[Column1]],"")</f>
        <v/>
      </c>
      <c r="AP164" s="40" t="str">
        <f>IF(Table3[[#This Row],[250]]="yes",Table3[[#This Row],[Column1.5]],"")</f>
        <v/>
      </c>
      <c r="AQ164" s="40" t="str">
        <f>IF(Table3[[#This Row],[288]]="yes",Table3[[#This Row],[Column2]],"")</f>
        <v/>
      </c>
      <c r="AR164" s="40" t="str">
        <f>IF(Table3[[#This Row],[144]]="yes",Table3[[#This Row],[Column3]],"")</f>
        <v/>
      </c>
      <c r="AS164" s="40" t="str">
        <f>IF(Table3[[#This Row],[26]]="yes",Table3[[#This Row],[Column4]],"")</f>
        <v/>
      </c>
      <c r="AT164" s="40" t="str">
        <f>IF(Table3[[#This Row],[51]]="yes",Table3[[#This Row],[Column5]],"")</f>
        <v/>
      </c>
      <c r="AU164" s="25" t="str">
        <f>IF(COUNTBLANK(Table3[[#This Row],[Date 1]:[Date 8]])=7,IF(Table3[[#This Row],[Column9]]&lt;&gt;"",IF(SUM(L164:S164)&lt;&gt;0,Table3[[#This Row],[Column9]],""),""),(SUBSTITUTE(TRIM(SUBSTITUTE(AO164&amp;","&amp;AP164&amp;","&amp;AQ164&amp;","&amp;AR164&amp;","&amp;AS164&amp;","&amp;AT164&amp;",",","," "))," ",", ")))</f>
        <v/>
      </c>
      <c r="AV164" s="31" t="e">
        <f>IF(COUNTBLANK(L164:AC164)&lt;&gt;13,IF(Table3[[#This Row],[Comments]]="Please order in multiples of 20. Minimum order of 100.",IF(COUNTBLANK(Table3[[#This Row],[Date 1]:[Order]])=12,"",1),1),IF(OR(F164="yes",G164="yes",H164="yes",I164="yes",J164="yes",K164="yes",#REF!="yes"),1,""))</f>
        <v>#REF!</v>
      </c>
    </row>
    <row r="165" spans="1:48" ht="36" thickBot="1" x14ac:dyDescent="0.4">
      <c r="A165" s="23" t="s">
        <v>128</v>
      </c>
      <c r="B165" s="125">
        <v>4746</v>
      </c>
      <c r="C165" s="13" t="s">
        <v>348</v>
      </c>
      <c r="D165" s="28" t="s">
        <v>762</v>
      </c>
      <c r="E165" s="27"/>
      <c r="F165" s="26" t="s">
        <v>88</v>
      </c>
      <c r="G165" s="26" t="s">
        <v>21</v>
      </c>
      <c r="H165" s="26" t="s">
        <v>88</v>
      </c>
      <c r="I165" s="26" t="s">
        <v>88</v>
      </c>
      <c r="J165" s="26" t="s">
        <v>21</v>
      </c>
      <c r="K165" s="26" t="s">
        <v>21</v>
      </c>
      <c r="L165" s="19"/>
      <c r="M165" s="17"/>
      <c r="N165" s="17"/>
      <c r="O165" s="17"/>
      <c r="P165" s="17"/>
      <c r="Q165" s="17"/>
      <c r="R165" s="17"/>
      <c r="S165" s="18"/>
      <c r="T165" s="131" t="str">
        <f>Table3[[#This Row],[Column12]]</f>
        <v>Auto:</v>
      </c>
      <c r="U165" s="22"/>
      <c r="V165" s="46" t="str">
        <f>IF(Table3[[#This Row],[TagOrderMethod]]="Ratio:","plants per 1 tag",IF(Table3[[#This Row],[TagOrderMethod]]="tags included","",IF(Table3[[#This Row],[TagOrderMethod]]="Qty:","tags",IF(Table3[[#This Row],[TagOrderMethod]]="Auto:",IF(U165&lt;&gt;"","tags","")))))</f>
        <v/>
      </c>
      <c r="W165" s="14">
        <v>50</v>
      </c>
      <c r="X165" s="14" t="str">
        <f>IF(ISNUMBER(SEARCH("tag",Table3[[#This Row],[Notes]])), "Yes", "No")</f>
        <v>No</v>
      </c>
      <c r="Y165" s="14" t="str">
        <f>IF(Table3[[#This Row],[Column11]]="yes","tags included","Auto:")</f>
        <v>Auto:</v>
      </c>
      <c r="Z16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Row],[TagOrderMethod]]="Auto:",IF(U165&gt;0,U165,IF(COUNTBLANK(L165:S165)=8,"",(IF(Table3[[#This Row],[Column11]]&lt;&gt;"no",Table3[[#This Row],[Size]]*(SUM(Table3[[#This Row],[Date 1]:[Date 8]])),"")))),""))),(Table3[[#This Row],[Bundle]])),"")</f>
        <v/>
      </c>
      <c r="AB165" s="86" t="str">
        <f t="shared" si="5"/>
        <v/>
      </c>
      <c r="AC165" s="68"/>
      <c r="AD165" s="37"/>
      <c r="AE165" s="38"/>
      <c r="AF165" s="39"/>
      <c r="AG165" s="111" t="s">
        <v>1144</v>
      </c>
      <c r="AH165" s="111" t="s">
        <v>21</v>
      </c>
      <c r="AI165" s="111" t="s">
        <v>1145</v>
      </c>
      <c r="AJ165" s="111" t="s">
        <v>1146</v>
      </c>
      <c r="AK165" s="111" t="s">
        <v>21</v>
      </c>
      <c r="AL165" s="111" t="s">
        <v>21</v>
      </c>
      <c r="AM165" s="111" t="b">
        <f>IF(AND(Table3[[#This Row],[Column68]]=TRUE,COUNTBLANK(Table3[[#This Row],[Date 1]:[Date 8]])=8),TRUE,FALSE)</f>
        <v>0</v>
      </c>
      <c r="AN165" s="111" t="b">
        <f>COUNTIF(Table3[[#This Row],[512]:[51]],"yes")&gt;0</f>
        <v>0</v>
      </c>
      <c r="AO165" s="40" t="str">
        <f>IF(Table3[[#This Row],[512]]="yes",Table3[[#This Row],[Column1]],"")</f>
        <v/>
      </c>
      <c r="AP165" s="40" t="str">
        <f>IF(Table3[[#This Row],[250]]="yes",Table3[[#This Row],[Column1.5]],"")</f>
        <v/>
      </c>
      <c r="AQ165" s="40" t="str">
        <f>IF(Table3[[#This Row],[288]]="yes",Table3[[#This Row],[Column2]],"")</f>
        <v/>
      </c>
      <c r="AR165" s="40" t="str">
        <f>IF(Table3[[#This Row],[144]]="yes",Table3[[#This Row],[Column3]],"")</f>
        <v/>
      </c>
      <c r="AS165" s="40" t="str">
        <f>IF(Table3[[#This Row],[26]]="yes",Table3[[#This Row],[Column4]],"")</f>
        <v/>
      </c>
      <c r="AT165" s="40" t="str">
        <f>IF(Table3[[#This Row],[51]]="yes",Table3[[#This Row],[Column5]],"")</f>
        <v/>
      </c>
      <c r="AU165" s="25" t="str">
        <f>IF(COUNTBLANK(Table3[[#This Row],[Date 1]:[Date 8]])=7,IF(Table3[[#This Row],[Column9]]&lt;&gt;"",IF(SUM(L165:S165)&lt;&gt;0,Table3[[#This Row],[Column9]],""),""),(SUBSTITUTE(TRIM(SUBSTITUTE(AO165&amp;","&amp;AP165&amp;","&amp;AQ165&amp;","&amp;AR165&amp;","&amp;AS165&amp;","&amp;AT165&amp;",",","," "))," ",", ")))</f>
        <v/>
      </c>
      <c r="AV165" s="31" t="e">
        <f>IF(COUNTBLANK(L165:AC165)&lt;&gt;13,IF(Table3[[#This Row],[Comments]]="Please order in multiples of 20. Minimum order of 100.",IF(COUNTBLANK(Table3[[#This Row],[Date 1]:[Order]])=12,"",1),1),IF(OR(F165="yes",G165="yes",H165="yes",I165="yes",J165="yes",K165="yes",#REF!="yes"),1,""))</f>
        <v>#REF!</v>
      </c>
    </row>
    <row r="166" spans="1:48" ht="36" thickBot="1" x14ac:dyDescent="0.4">
      <c r="A166" s="23" t="s">
        <v>128</v>
      </c>
      <c r="B166" s="125">
        <v>4750</v>
      </c>
      <c r="C166" s="13" t="s">
        <v>348</v>
      </c>
      <c r="D166" s="28" t="s">
        <v>587</v>
      </c>
      <c r="E166" s="27"/>
      <c r="F166" s="26" t="s">
        <v>88</v>
      </c>
      <c r="G166" s="26" t="s">
        <v>21</v>
      </c>
      <c r="H166" s="26" t="s">
        <v>88</v>
      </c>
      <c r="I166" s="26" t="s">
        <v>88</v>
      </c>
      <c r="J166" s="26" t="s">
        <v>21</v>
      </c>
      <c r="K166" s="26" t="s">
        <v>21</v>
      </c>
      <c r="L166" s="19"/>
      <c r="M166" s="17"/>
      <c r="N166" s="17"/>
      <c r="O166" s="17"/>
      <c r="P166" s="17"/>
      <c r="Q166" s="17"/>
      <c r="R166" s="17"/>
      <c r="S166" s="18"/>
      <c r="T166" s="131" t="str">
        <f>Table3[[#This Row],[Column12]]</f>
        <v>Auto:</v>
      </c>
      <c r="U166" s="22"/>
      <c r="V166" s="46" t="str">
        <f>IF(Table3[[#This Row],[TagOrderMethod]]="Ratio:","plants per 1 tag",IF(Table3[[#This Row],[TagOrderMethod]]="tags included","",IF(Table3[[#This Row],[TagOrderMethod]]="Qty:","tags",IF(Table3[[#This Row],[TagOrderMethod]]="Auto:",IF(U166&lt;&gt;"","tags","")))))</f>
        <v/>
      </c>
      <c r="W166" s="14">
        <v>50</v>
      </c>
      <c r="X166" s="14" t="str">
        <f>IF(ISNUMBER(SEARCH("tag",Table3[[#This Row],[Notes]])), "Yes", "No")</f>
        <v>No</v>
      </c>
      <c r="Y166" s="14" t="str">
        <f>IF(Table3[[#This Row],[Column11]]="yes","tags included","Auto:")</f>
        <v>Auto:</v>
      </c>
      <c r="Z16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Row],[TagOrderMethod]]="Auto:",IF(U166&gt;0,U166,IF(COUNTBLANK(L166:S166)=8,"",(IF(Table3[[#This Row],[Column11]]&lt;&gt;"no",Table3[[#This Row],[Size]]*(SUM(Table3[[#This Row],[Date 1]:[Date 8]])),"")))),""))),(Table3[[#This Row],[Bundle]])),"")</f>
        <v/>
      </c>
      <c r="AB166" s="86" t="str">
        <f t="shared" si="5"/>
        <v/>
      </c>
      <c r="AC166" s="68"/>
      <c r="AD166" s="37"/>
      <c r="AE166" s="38"/>
      <c r="AF166" s="39"/>
      <c r="AG166" s="111" t="s">
        <v>649</v>
      </c>
      <c r="AH166" s="111" t="s">
        <v>21</v>
      </c>
      <c r="AI166" s="111" t="s">
        <v>650</v>
      </c>
      <c r="AJ166" s="111" t="s">
        <v>651</v>
      </c>
      <c r="AK166" s="111" t="s">
        <v>21</v>
      </c>
      <c r="AL166" s="111" t="s">
        <v>21</v>
      </c>
      <c r="AM166" s="111" t="b">
        <f>IF(AND(Table3[[#This Row],[Column68]]=TRUE,COUNTBLANK(Table3[[#This Row],[Date 1]:[Date 8]])=8),TRUE,FALSE)</f>
        <v>0</v>
      </c>
      <c r="AN166" s="111" t="b">
        <f>COUNTIF(Table3[[#This Row],[512]:[51]],"yes")&gt;0</f>
        <v>0</v>
      </c>
      <c r="AO166" s="40" t="str">
        <f>IF(Table3[[#This Row],[512]]="yes",Table3[[#This Row],[Column1]],"")</f>
        <v/>
      </c>
      <c r="AP166" s="40" t="str">
        <f>IF(Table3[[#This Row],[250]]="yes",Table3[[#This Row],[Column1.5]],"")</f>
        <v/>
      </c>
      <c r="AQ166" s="40" t="str">
        <f>IF(Table3[[#This Row],[288]]="yes",Table3[[#This Row],[Column2]],"")</f>
        <v/>
      </c>
      <c r="AR166" s="40" t="str">
        <f>IF(Table3[[#This Row],[144]]="yes",Table3[[#This Row],[Column3]],"")</f>
        <v/>
      </c>
      <c r="AS166" s="40" t="str">
        <f>IF(Table3[[#This Row],[26]]="yes",Table3[[#This Row],[Column4]],"")</f>
        <v/>
      </c>
      <c r="AT166" s="40" t="str">
        <f>IF(Table3[[#This Row],[51]]="yes",Table3[[#This Row],[Column5]],"")</f>
        <v/>
      </c>
      <c r="AU166" s="25" t="str">
        <f>IF(COUNTBLANK(Table3[[#This Row],[Date 1]:[Date 8]])=7,IF(Table3[[#This Row],[Column9]]&lt;&gt;"",IF(SUM(L166:S166)&lt;&gt;0,Table3[[#This Row],[Column9]],""),""),(SUBSTITUTE(TRIM(SUBSTITUTE(AO166&amp;","&amp;AP166&amp;","&amp;AQ166&amp;","&amp;AR166&amp;","&amp;AS166&amp;","&amp;AT166&amp;",",","," "))," ",", ")))</f>
        <v/>
      </c>
      <c r="AV166" s="31" t="e">
        <f>IF(COUNTBLANK(L166:AC166)&lt;&gt;13,IF(Table3[[#This Row],[Comments]]="Please order in multiples of 20. Minimum order of 100.",IF(COUNTBLANK(Table3[[#This Row],[Date 1]:[Order]])=12,"",1),1),IF(OR(F166="yes",G166="yes",H166="yes",I166="yes",J166="yes",K166="yes",#REF!="yes"),1,""))</f>
        <v>#REF!</v>
      </c>
    </row>
    <row r="167" spans="1:48" ht="36" thickBot="1" x14ac:dyDescent="0.4">
      <c r="A167" s="23" t="s">
        <v>128</v>
      </c>
      <c r="B167" s="125">
        <v>4752</v>
      </c>
      <c r="C167" s="13" t="s">
        <v>348</v>
      </c>
      <c r="D167" s="28" t="s">
        <v>588</v>
      </c>
      <c r="E167" s="27"/>
      <c r="F167" s="26" t="s">
        <v>88</v>
      </c>
      <c r="G167" s="26" t="s">
        <v>21</v>
      </c>
      <c r="H167" s="26" t="s">
        <v>88</v>
      </c>
      <c r="I167" s="26" t="s">
        <v>88</v>
      </c>
      <c r="J167" s="26" t="s">
        <v>21</v>
      </c>
      <c r="K167" s="26" t="s">
        <v>21</v>
      </c>
      <c r="L167" s="19"/>
      <c r="M167" s="17"/>
      <c r="N167" s="17"/>
      <c r="O167" s="17"/>
      <c r="P167" s="17"/>
      <c r="Q167" s="17"/>
      <c r="R167" s="17"/>
      <c r="S167" s="18"/>
      <c r="T167" s="131" t="str">
        <f>Table3[[#This Row],[Column12]]</f>
        <v>Auto:</v>
      </c>
      <c r="U167" s="22"/>
      <c r="V167" s="46" t="str">
        <f>IF(Table3[[#This Row],[TagOrderMethod]]="Ratio:","plants per 1 tag",IF(Table3[[#This Row],[TagOrderMethod]]="tags included","",IF(Table3[[#This Row],[TagOrderMethod]]="Qty:","tags",IF(Table3[[#This Row],[TagOrderMethod]]="Auto:",IF(U167&lt;&gt;"","tags","")))))</f>
        <v/>
      </c>
      <c r="W167" s="14">
        <v>0</v>
      </c>
      <c r="X167" s="14" t="str">
        <f>IF(ISNUMBER(SEARCH("tag",Table3[[#This Row],[Notes]])), "Yes", "No")</f>
        <v>No</v>
      </c>
      <c r="Y167" s="14" t="str">
        <f>IF(Table3[[#This Row],[Column11]]="yes","tags included","Auto:")</f>
        <v>Auto:</v>
      </c>
      <c r="Z16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Row],[TagOrderMethod]]="Auto:",IF(U167&gt;0,U167,IF(COUNTBLANK(L167:S167)=8,"",(IF(Table3[[#This Row],[Column11]]&lt;&gt;"no",Table3[[#This Row],[Size]]*(SUM(Table3[[#This Row],[Date 1]:[Date 8]])),"")))),""))),(Table3[[#This Row],[Bundle]])),"")</f>
        <v/>
      </c>
      <c r="AB167" s="86" t="str">
        <f t="shared" si="5"/>
        <v/>
      </c>
      <c r="AC167" s="68"/>
      <c r="AD167" s="37"/>
      <c r="AE167" s="38"/>
      <c r="AF167" s="39"/>
      <c r="AG167" s="111" t="s">
        <v>1147</v>
      </c>
      <c r="AH167" s="111" t="s">
        <v>21</v>
      </c>
      <c r="AI167" s="111" t="s">
        <v>1148</v>
      </c>
      <c r="AJ167" s="111" t="s">
        <v>1149</v>
      </c>
      <c r="AK167" s="111" t="s">
        <v>21</v>
      </c>
      <c r="AL167" s="111" t="s">
        <v>21</v>
      </c>
      <c r="AM167" s="111" t="b">
        <f>IF(AND(Table3[[#This Row],[Column68]]=TRUE,COUNTBLANK(Table3[[#This Row],[Date 1]:[Date 8]])=8),TRUE,FALSE)</f>
        <v>0</v>
      </c>
      <c r="AN167" s="111" t="b">
        <f>COUNTIF(Table3[[#This Row],[512]:[51]],"yes")&gt;0</f>
        <v>0</v>
      </c>
      <c r="AO167" s="40" t="str">
        <f>IF(Table3[[#This Row],[512]]="yes",Table3[[#This Row],[Column1]],"")</f>
        <v/>
      </c>
      <c r="AP167" s="40" t="str">
        <f>IF(Table3[[#This Row],[250]]="yes",Table3[[#This Row],[Column1.5]],"")</f>
        <v/>
      </c>
      <c r="AQ167" s="40" t="str">
        <f>IF(Table3[[#This Row],[288]]="yes",Table3[[#This Row],[Column2]],"")</f>
        <v/>
      </c>
      <c r="AR167" s="40" t="str">
        <f>IF(Table3[[#This Row],[144]]="yes",Table3[[#This Row],[Column3]],"")</f>
        <v/>
      </c>
      <c r="AS167" s="40" t="str">
        <f>IF(Table3[[#This Row],[26]]="yes",Table3[[#This Row],[Column4]],"")</f>
        <v/>
      </c>
      <c r="AT167" s="40" t="str">
        <f>IF(Table3[[#This Row],[51]]="yes",Table3[[#This Row],[Column5]],"")</f>
        <v/>
      </c>
      <c r="AU167" s="25" t="str">
        <f>IF(COUNTBLANK(Table3[[#This Row],[Date 1]:[Date 8]])=7,IF(Table3[[#This Row],[Column9]]&lt;&gt;"",IF(SUM(L167:S167)&lt;&gt;0,Table3[[#This Row],[Column9]],""),""),(SUBSTITUTE(TRIM(SUBSTITUTE(AO167&amp;","&amp;AP167&amp;","&amp;AQ167&amp;","&amp;AR167&amp;","&amp;AS167&amp;","&amp;AT167&amp;",",","," "))," ",", ")))</f>
        <v/>
      </c>
      <c r="AV167" s="31" t="e">
        <f>IF(COUNTBLANK(L167:AC167)&lt;&gt;13,IF(Table3[[#This Row],[Comments]]="Please order in multiples of 20. Minimum order of 100.",IF(COUNTBLANK(Table3[[#This Row],[Date 1]:[Order]])=12,"",1),1),IF(OR(F167="yes",G167="yes",H167="yes",I167="yes",J167="yes",K167="yes",#REF!="yes"),1,""))</f>
        <v>#REF!</v>
      </c>
    </row>
    <row r="168" spans="1:48" ht="36" thickBot="1" x14ac:dyDescent="0.4">
      <c r="A168" s="23" t="s">
        <v>128</v>
      </c>
      <c r="B168" s="125">
        <v>4756</v>
      </c>
      <c r="C168" s="13" t="s">
        <v>348</v>
      </c>
      <c r="D168" s="28" t="s">
        <v>589</v>
      </c>
      <c r="E168" s="27"/>
      <c r="F168" s="26" t="s">
        <v>88</v>
      </c>
      <c r="G168" s="26" t="s">
        <v>21</v>
      </c>
      <c r="H168" s="26" t="s">
        <v>88</v>
      </c>
      <c r="I168" s="26" t="s">
        <v>88</v>
      </c>
      <c r="J168" s="26" t="s">
        <v>21</v>
      </c>
      <c r="K168" s="26" t="s">
        <v>21</v>
      </c>
      <c r="L168" s="19"/>
      <c r="M168" s="17"/>
      <c r="N168" s="17"/>
      <c r="O168" s="17"/>
      <c r="P168" s="17"/>
      <c r="Q168" s="17"/>
      <c r="R168" s="17"/>
      <c r="S168" s="18"/>
      <c r="T168" s="131" t="str">
        <f>Table3[[#This Row],[Column12]]</f>
        <v>Auto:</v>
      </c>
      <c r="U168" s="22"/>
      <c r="V168" s="46" t="str">
        <f>IF(Table3[[#This Row],[TagOrderMethod]]="Ratio:","plants per 1 tag",IF(Table3[[#This Row],[TagOrderMethod]]="tags included","",IF(Table3[[#This Row],[TagOrderMethod]]="Qty:","tags",IF(Table3[[#This Row],[TagOrderMethod]]="Auto:",IF(U168&lt;&gt;"","tags","")))))</f>
        <v/>
      </c>
      <c r="W168" s="14">
        <v>50</v>
      </c>
      <c r="X168" s="14" t="str">
        <f>IF(ISNUMBER(SEARCH("tag",Table3[[#This Row],[Notes]])), "Yes", "No")</f>
        <v>No</v>
      </c>
      <c r="Y168" s="14" t="str">
        <f>IF(Table3[[#This Row],[Column11]]="yes","tags included","Auto:")</f>
        <v>Auto:</v>
      </c>
      <c r="Z16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Row],[TagOrderMethod]]="Auto:",IF(U168&gt;0,U168,IF(COUNTBLANK(L168:S168)=8,"",(IF(Table3[[#This Row],[Column11]]&lt;&gt;"no",Table3[[#This Row],[Size]]*(SUM(Table3[[#This Row],[Date 1]:[Date 8]])),"")))),""))),(Table3[[#This Row],[Bundle]])),"")</f>
        <v/>
      </c>
      <c r="AB168" s="86" t="str">
        <f t="shared" si="5"/>
        <v/>
      </c>
      <c r="AC168" s="68"/>
      <c r="AD168" s="37"/>
      <c r="AE168" s="38"/>
      <c r="AF168" s="39"/>
      <c r="AG168" s="111" t="s">
        <v>1150</v>
      </c>
      <c r="AH168" s="111" t="s">
        <v>21</v>
      </c>
      <c r="AI168" s="111" t="s">
        <v>1151</v>
      </c>
      <c r="AJ168" s="111" t="s">
        <v>1152</v>
      </c>
      <c r="AK168" s="111" t="s">
        <v>21</v>
      </c>
      <c r="AL168" s="111" t="s">
        <v>21</v>
      </c>
      <c r="AM168" s="111" t="b">
        <f>IF(AND(Table3[[#This Row],[Column68]]=TRUE,COUNTBLANK(Table3[[#This Row],[Date 1]:[Date 8]])=8),TRUE,FALSE)</f>
        <v>0</v>
      </c>
      <c r="AN168" s="111" t="b">
        <f>COUNTIF(Table3[[#This Row],[512]:[51]],"yes")&gt;0</f>
        <v>0</v>
      </c>
      <c r="AO168" s="40" t="str">
        <f>IF(Table3[[#This Row],[512]]="yes",Table3[[#This Row],[Column1]],"")</f>
        <v/>
      </c>
      <c r="AP168" s="40" t="str">
        <f>IF(Table3[[#This Row],[250]]="yes",Table3[[#This Row],[Column1.5]],"")</f>
        <v/>
      </c>
      <c r="AQ168" s="40" t="str">
        <f>IF(Table3[[#This Row],[288]]="yes",Table3[[#This Row],[Column2]],"")</f>
        <v/>
      </c>
      <c r="AR168" s="40" t="str">
        <f>IF(Table3[[#This Row],[144]]="yes",Table3[[#This Row],[Column3]],"")</f>
        <v/>
      </c>
      <c r="AS168" s="40" t="str">
        <f>IF(Table3[[#This Row],[26]]="yes",Table3[[#This Row],[Column4]],"")</f>
        <v/>
      </c>
      <c r="AT168" s="40" t="str">
        <f>IF(Table3[[#This Row],[51]]="yes",Table3[[#This Row],[Column5]],"")</f>
        <v/>
      </c>
      <c r="AU168" s="25" t="str">
        <f>IF(COUNTBLANK(Table3[[#This Row],[Date 1]:[Date 8]])=7,IF(Table3[[#This Row],[Column9]]&lt;&gt;"",IF(SUM(L168:S168)&lt;&gt;0,Table3[[#This Row],[Column9]],""),""),(SUBSTITUTE(TRIM(SUBSTITUTE(AO168&amp;","&amp;AP168&amp;","&amp;AQ168&amp;","&amp;AR168&amp;","&amp;AS168&amp;","&amp;AT168&amp;",",","," "))," ",", ")))</f>
        <v/>
      </c>
      <c r="AV168" s="31" t="e">
        <f>IF(COUNTBLANK(L168:AC168)&lt;&gt;13,IF(Table3[[#This Row],[Comments]]="Please order in multiples of 20. Minimum order of 100.",IF(COUNTBLANK(Table3[[#This Row],[Date 1]:[Order]])=12,"",1),1),IF(OR(F168="yes",G168="yes",H168="yes",I168="yes",J168="yes",K168="yes",#REF!="yes"),1,""))</f>
        <v>#REF!</v>
      </c>
    </row>
    <row r="169" spans="1:48" ht="36" thickBot="1" x14ac:dyDescent="0.4">
      <c r="A169" s="23" t="s">
        <v>128</v>
      </c>
      <c r="B169" s="125">
        <v>4757</v>
      </c>
      <c r="C169" s="13" t="s">
        <v>348</v>
      </c>
      <c r="D169" s="28" t="s">
        <v>590</v>
      </c>
      <c r="E169" s="27"/>
      <c r="F169" s="26" t="s">
        <v>88</v>
      </c>
      <c r="G169" s="26" t="s">
        <v>21</v>
      </c>
      <c r="H169" s="26" t="s">
        <v>88</v>
      </c>
      <c r="I169" s="26" t="s">
        <v>88</v>
      </c>
      <c r="J169" s="26" t="s">
        <v>21</v>
      </c>
      <c r="K169" s="26" t="s">
        <v>21</v>
      </c>
      <c r="L169" s="19"/>
      <c r="M169" s="17"/>
      <c r="N169" s="17"/>
      <c r="O169" s="17"/>
      <c r="P169" s="17"/>
      <c r="Q169" s="17"/>
      <c r="R169" s="17"/>
      <c r="S169" s="18"/>
      <c r="T169" s="131" t="str">
        <f>Table3[[#This Row],[Column12]]</f>
        <v>Auto:</v>
      </c>
      <c r="U169" s="22"/>
      <c r="V169" s="46" t="str">
        <f>IF(Table3[[#This Row],[TagOrderMethod]]="Ratio:","plants per 1 tag",IF(Table3[[#This Row],[TagOrderMethod]]="tags included","",IF(Table3[[#This Row],[TagOrderMethod]]="Qty:","tags",IF(Table3[[#This Row],[TagOrderMethod]]="Auto:",IF(U169&lt;&gt;"","tags","")))))</f>
        <v/>
      </c>
      <c r="W169" s="14">
        <v>50</v>
      </c>
      <c r="X169" s="14" t="str">
        <f>IF(ISNUMBER(SEARCH("tag",Table3[[#This Row],[Notes]])), "Yes", "No")</f>
        <v>No</v>
      </c>
      <c r="Y169" s="14" t="str">
        <f>IF(Table3[[#This Row],[Column11]]="yes","tags included","Auto:")</f>
        <v>Auto:</v>
      </c>
      <c r="Z16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6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Row],[TagOrderMethod]]="Auto:",IF(U169&gt;0,U169,IF(COUNTBLANK(L169:S169)=8,"",(IF(Table3[[#This Row],[Column11]]&lt;&gt;"no",Table3[[#This Row],[Size]]*(SUM(Table3[[#This Row],[Date 1]:[Date 8]])),"")))),""))),(Table3[[#This Row],[Bundle]])),"")</f>
        <v/>
      </c>
      <c r="AB169" s="86" t="str">
        <f t="shared" si="5"/>
        <v/>
      </c>
      <c r="AC169" s="68"/>
      <c r="AD169" s="37"/>
      <c r="AE169" s="38"/>
      <c r="AF169" s="39"/>
      <c r="AG169" s="111" t="s">
        <v>1153</v>
      </c>
      <c r="AH169" s="111" t="s">
        <v>21</v>
      </c>
      <c r="AI169" s="111" t="s">
        <v>1154</v>
      </c>
      <c r="AJ169" s="111" t="s">
        <v>1155</v>
      </c>
      <c r="AK169" s="111" t="s">
        <v>21</v>
      </c>
      <c r="AL169" s="111" t="s">
        <v>21</v>
      </c>
      <c r="AM169" s="111" t="b">
        <f>IF(AND(Table3[[#This Row],[Column68]]=TRUE,COUNTBLANK(Table3[[#This Row],[Date 1]:[Date 8]])=8),TRUE,FALSE)</f>
        <v>0</v>
      </c>
      <c r="AN169" s="111" t="b">
        <f>COUNTIF(Table3[[#This Row],[512]:[51]],"yes")&gt;0</f>
        <v>0</v>
      </c>
      <c r="AO169" s="40" t="str">
        <f>IF(Table3[[#This Row],[512]]="yes",Table3[[#This Row],[Column1]],"")</f>
        <v/>
      </c>
      <c r="AP169" s="40" t="str">
        <f>IF(Table3[[#This Row],[250]]="yes",Table3[[#This Row],[Column1.5]],"")</f>
        <v/>
      </c>
      <c r="AQ169" s="40" t="str">
        <f>IF(Table3[[#This Row],[288]]="yes",Table3[[#This Row],[Column2]],"")</f>
        <v/>
      </c>
      <c r="AR169" s="40" t="str">
        <f>IF(Table3[[#This Row],[144]]="yes",Table3[[#This Row],[Column3]],"")</f>
        <v/>
      </c>
      <c r="AS169" s="40" t="str">
        <f>IF(Table3[[#This Row],[26]]="yes",Table3[[#This Row],[Column4]],"")</f>
        <v/>
      </c>
      <c r="AT169" s="40" t="str">
        <f>IF(Table3[[#This Row],[51]]="yes",Table3[[#This Row],[Column5]],"")</f>
        <v/>
      </c>
      <c r="AU169" s="25" t="str">
        <f>IF(COUNTBLANK(Table3[[#This Row],[Date 1]:[Date 8]])=7,IF(Table3[[#This Row],[Column9]]&lt;&gt;"",IF(SUM(L169:S169)&lt;&gt;0,Table3[[#This Row],[Column9]],""),""),(SUBSTITUTE(TRIM(SUBSTITUTE(AO169&amp;","&amp;AP169&amp;","&amp;AQ169&amp;","&amp;AR169&amp;","&amp;AS169&amp;","&amp;AT169&amp;",",","," "))," ",", ")))</f>
        <v/>
      </c>
      <c r="AV169" s="31" t="e">
        <f>IF(COUNTBLANK(L169:AC169)&lt;&gt;13,IF(Table3[[#This Row],[Comments]]="Please order in multiples of 20. Minimum order of 100.",IF(COUNTBLANK(Table3[[#This Row],[Date 1]:[Order]])=12,"",1),1),IF(OR(F169="yes",G169="yes",H169="yes",I169="yes",J169="yes",K169="yes",#REF!="yes"),1,""))</f>
        <v>#REF!</v>
      </c>
    </row>
    <row r="170" spans="1:48" ht="36" thickBot="1" x14ac:dyDescent="0.4">
      <c r="A170" s="23" t="s">
        <v>128</v>
      </c>
      <c r="B170" s="125">
        <v>4800</v>
      </c>
      <c r="C170" s="13" t="s">
        <v>348</v>
      </c>
      <c r="D170" s="28" t="s">
        <v>271</v>
      </c>
      <c r="E170" s="27"/>
      <c r="F170" s="26" t="s">
        <v>21</v>
      </c>
      <c r="G170" s="26" t="s">
        <v>21</v>
      </c>
      <c r="H170" s="26" t="s">
        <v>88</v>
      </c>
      <c r="I170" s="26" t="s">
        <v>88</v>
      </c>
      <c r="J170" s="26" t="s">
        <v>88</v>
      </c>
      <c r="K170" s="26" t="s">
        <v>21</v>
      </c>
      <c r="L170" s="19"/>
      <c r="M170" s="17"/>
      <c r="N170" s="17"/>
      <c r="O170" s="17"/>
      <c r="P170" s="17"/>
      <c r="Q170" s="17"/>
      <c r="R170" s="17"/>
      <c r="S170" s="18"/>
      <c r="T170" s="131" t="str">
        <f>Table3[[#This Row],[Column12]]</f>
        <v>Auto:</v>
      </c>
      <c r="U170" s="22"/>
      <c r="V170" s="46" t="str">
        <f>IF(Table3[[#This Row],[TagOrderMethod]]="Ratio:","plants per 1 tag",IF(Table3[[#This Row],[TagOrderMethod]]="tags included","",IF(Table3[[#This Row],[TagOrderMethod]]="Qty:","tags",IF(Table3[[#This Row],[TagOrderMethod]]="Auto:",IF(U170&lt;&gt;"","tags","")))))</f>
        <v/>
      </c>
      <c r="W170" s="14">
        <v>50</v>
      </c>
      <c r="X170" s="14" t="str">
        <f>IF(ISNUMBER(SEARCH("tag",Table3[[#This Row],[Notes]])), "Yes", "No")</f>
        <v>No</v>
      </c>
      <c r="Y170" s="14" t="str">
        <f>IF(Table3[[#This Row],[Column11]]="yes","tags included","Auto:")</f>
        <v>Auto:</v>
      </c>
      <c r="Z17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Row],[TagOrderMethod]]="Auto:",IF(U170&gt;0,U170,IF(COUNTBLANK(L170:S170)=8,"",(IF(Table3[[#This Row],[Column11]]&lt;&gt;"no",Table3[[#This Row],[Size]]*(SUM(Table3[[#This Row],[Date 1]:[Date 8]])),"")))),""))),(Table3[[#This Row],[Bundle]])),"")</f>
        <v/>
      </c>
      <c r="AB170" s="86" t="str">
        <f t="shared" si="5"/>
        <v/>
      </c>
      <c r="AC170" s="68"/>
      <c r="AD170" s="37"/>
      <c r="AE170" s="38"/>
      <c r="AF170" s="39"/>
      <c r="AG170" s="111" t="s">
        <v>21</v>
      </c>
      <c r="AH170" s="111" t="s">
        <v>21</v>
      </c>
      <c r="AI170" s="111" t="s">
        <v>1156</v>
      </c>
      <c r="AJ170" s="111" t="s">
        <v>1157</v>
      </c>
      <c r="AK170" s="111" t="s">
        <v>1158</v>
      </c>
      <c r="AL170" s="111" t="s">
        <v>21</v>
      </c>
      <c r="AM170" s="111" t="b">
        <f>IF(AND(Table3[[#This Row],[Column68]]=TRUE,COUNTBLANK(Table3[[#This Row],[Date 1]:[Date 8]])=8),TRUE,FALSE)</f>
        <v>0</v>
      </c>
      <c r="AN170" s="111" t="b">
        <f>COUNTIF(Table3[[#This Row],[512]:[51]],"yes")&gt;0</f>
        <v>0</v>
      </c>
      <c r="AO170" s="40" t="str">
        <f>IF(Table3[[#This Row],[512]]="yes",Table3[[#This Row],[Column1]],"")</f>
        <v/>
      </c>
      <c r="AP170" s="40" t="str">
        <f>IF(Table3[[#This Row],[250]]="yes",Table3[[#This Row],[Column1.5]],"")</f>
        <v/>
      </c>
      <c r="AQ170" s="40" t="str">
        <f>IF(Table3[[#This Row],[288]]="yes",Table3[[#This Row],[Column2]],"")</f>
        <v/>
      </c>
      <c r="AR170" s="40" t="str">
        <f>IF(Table3[[#This Row],[144]]="yes",Table3[[#This Row],[Column3]],"")</f>
        <v/>
      </c>
      <c r="AS170" s="40" t="str">
        <f>IF(Table3[[#This Row],[26]]="yes",Table3[[#This Row],[Column4]],"")</f>
        <v/>
      </c>
      <c r="AT170" s="40" t="str">
        <f>IF(Table3[[#This Row],[51]]="yes",Table3[[#This Row],[Column5]],"")</f>
        <v/>
      </c>
      <c r="AU170" s="25" t="str">
        <f>IF(COUNTBLANK(Table3[[#This Row],[Date 1]:[Date 8]])=7,IF(Table3[[#This Row],[Column9]]&lt;&gt;"",IF(SUM(L170:S170)&lt;&gt;0,Table3[[#This Row],[Column9]],""),""),(SUBSTITUTE(TRIM(SUBSTITUTE(AO170&amp;","&amp;AP170&amp;","&amp;AQ170&amp;","&amp;AR170&amp;","&amp;AS170&amp;","&amp;AT170&amp;",",","," "))," ",", ")))</f>
        <v/>
      </c>
      <c r="AV170" s="31" t="e">
        <f>IF(COUNTBLANK(L170:AC170)&lt;&gt;13,IF(Table3[[#This Row],[Comments]]="Please order in multiples of 20. Minimum order of 100.",IF(COUNTBLANK(Table3[[#This Row],[Date 1]:[Order]])=12,"",1),1),IF(OR(F170="yes",G170="yes",H170="yes",I170="yes",J170="yes",K170="yes",#REF!="yes"),1,""))</f>
        <v>#REF!</v>
      </c>
    </row>
    <row r="171" spans="1:48" ht="36" thickBot="1" x14ac:dyDescent="0.4">
      <c r="A171" s="23" t="s">
        <v>128</v>
      </c>
      <c r="B171" s="125">
        <v>4802</v>
      </c>
      <c r="C171" s="13" t="s">
        <v>348</v>
      </c>
      <c r="D171" s="28" t="s">
        <v>591</v>
      </c>
      <c r="E171" s="27"/>
      <c r="F171" s="26" t="s">
        <v>21</v>
      </c>
      <c r="G171" s="26" t="s">
        <v>21</v>
      </c>
      <c r="H171" s="26" t="s">
        <v>88</v>
      </c>
      <c r="I171" s="26" t="s">
        <v>88</v>
      </c>
      <c r="J171" s="26" t="s">
        <v>88</v>
      </c>
      <c r="K171" s="26" t="s">
        <v>21</v>
      </c>
      <c r="L171" s="19"/>
      <c r="M171" s="17"/>
      <c r="N171" s="17"/>
      <c r="O171" s="17"/>
      <c r="P171" s="17"/>
      <c r="Q171" s="17"/>
      <c r="R171" s="17"/>
      <c r="S171" s="18"/>
      <c r="T171" s="131" t="str">
        <f>Table3[[#This Row],[Column12]]</f>
        <v>Auto:</v>
      </c>
      <c r="U171" s="22"/>
      <c r="V171" s="46" t="str">
        <f>IF(Table3[[#This Row],[TagOrderMethod]]="Ratio:","plants per 1 tag",IF(Table3[[#This Row],[TagOrderMethod]]="tags included","",IF(Table3[[#This Row],[TagOrderMethod]]="Qty:","tags",IF(Table3[[#This Row],[TagOrderMethod]]="Auto:",IF(U171&lt;&gt;"","tags","")))))</f>
        <v/>
      </c>
      <c r="W171" s="14">
        <v>50</v>
      </c>
      <c r="X171" s="14" t="str">
        <f>IF(ISNUMBER(SEARCH("tag",Table3[[#This Row],[Notes]])), "Yes", "No")</f>
        <v>No</v>
      </c>
      <c r="Y171" s="14" t="str">
        <f>IF(Table3[[#This Row],[Column11]]="yes","tags included","Auto:")</f>
        <v>Auto:</v>
      </c>
      <c r="Z17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Row],[TagOrderMethod]]="Auto:",IF(U171&gt;0,U171,IF(COUNTBLANK(L171:S171)=8,"",(IF(Table3[[#This Row],[Column11]]&lt;&gt;"no",Table3[[#This Row],[Size]]*(SUM(Table3[[#This Row],[Date 1]:[Date 8]])),"")))),""))),(Table3[[#This Row],[Bundle]])),"")</f>
        <v/>
      </c>
      <c r="AB171" s="86" t="str">
        <f t="shared" si="5"/>
        <v/>
      </c>
      <c r="AC171" s="68"/>
      <c r="AD171" s="37"/>
      <c r="AE171" s="38"/>
      <c r="AF171" s="39"/>
      <c r="AG171" s="111" t="s">
        <v>21</v>
      </c>
      <c r="AH171" s="111" t="s">
        <v>21</v>
      </c>
      <c r="AI171" s="111" t="s">
        <v>1159</v>
      </c>
      <c r="AJ171" s="111" t="s">
        <v>1160</v>
      </c>
      <c r="AK171" s="111" t="s">
        <v>1161</v>
      </c>
      <c r="AL171" s="111" t="s">
        <v>21</v>
      </c>
      <c r="AM171" s="111" t="b">
        <f>IF(AND(Table3[[#This Row],[Column68]]=TRUE,COUNTBLANK(Table3[[#This Row],[Date 1]:[Date 8]])=8),TRUE,FALSE)</f>
        <v>0</v>
      </c>
      <c r="AN171" s="111" t="b">
        <f>COUNTIF(Table3[[#This Row],[512]:[51]],"yes")&gt;0</f>
        <v>0</v>
      </c>
      <c r="AO171" s="40" t="str">
        <f>IF(Table3[[#This Row],[512]]="yes",Table3[[#This Row],[Column1]],"")</f>
        <v/>
      </c>
      <c r="AP171" s="40" t="str">
        <f>IF(Table3[[#This Row],[250]]="yes",Table3[[#This Row],[Column1.5]],"")</f>
        <v/>
      </c>
      <c r="AQ171" s="40" t="str">
        <f>IF(Table3[[#This Row],[288]]="yes",Table3[[#This Row],[Column2]],"")</f>
        <v/>
      </c>
      <c r="AR171" s="40" t="str">
        <f>IF(Table3[[#This Row],[144]]="yes",Table3[[#This Row],[Column3]],"")</f>
        <v/>
      </c>
      <c r="AS171" s="40" t="str">
        <f>IF(Table3[[#This Row],[26]]="yes",Table3[[#This Row],[Column4]],"")</f>
        <v/>
      </c>
      <c r="AT171" s="40" t="str">
        <f>IF(Table3[[#This Row],[51]]="yes",Table3[[#This Row],[Column5]],"")</f>
        <v/>
      </c>
      <c r="AU171" s="25" t="str">
        <f>IF(COUNTBLANK(Table3[[#This Row],[Date 1]:[Date 8]])=7,IF(Table3[[#This Row],[Column9]]&lt;&gt;"",IF(SUM(L171:S171)&lt;&gt;0,Table3[[#This Row],[Column9]],""),""),(SUBSTITUTE(TRIM(SUBSTITUTE(AO171&amp;","&amp;AP171&amp;","&amp;AQ171&amp;","&amp;AR171&amp;","&amp;AS171&amp;","&amp;AT171&amp;",",","," "))," ",", ")))</f>
        <v/>
      </c>
      <c r="AV171" s="31" t="e">
        <f>IF(COUNTBLANK(L171:AC171)&lt;&gt;13,IF(Table3[[#This Row],[Comments]]="Please order in multiples of 20. Minimum order of 100.",IF(COUNTBLANK(Table3[[#This Row],[Date 1]:[Order]])=12,"",1),1),IF(OR(F171="yes",G171="yes",H171="yes",I171="yes",J171="yes",K171="yes",#REF!="yes"),1,""))</f>
        <v>#REF!</v>
      </c>
    </row>
    <row r="172" spans="1:48" ht="36" thickBot="1" x14ac:dyDescent="0.4">
      <c r="A172" s="23" t="s">
        <v>128</v>
      </c>
      <c r="B172" s="125">
        <v>4805</v>
      </c>
      <c r="C172" s="13" t="s">
        <v>348</v>
      </c>
      <c r="D172" s="28" t="s">
        <v>156</v>
      </c>
      <c r="E172" s="27"/>
      <c r="F172" s="26" t="s">
        <v>21</v>
      </c>
      <c r="G172" s="26" t="s">
        <v>21</v>
      </c>
      <c r="H172" s="26" t="s">
        <v>88</v>
      </c>
      <c r="I172" s="26" t="s">
        <v>88</v>
      </c>
      <c r="J172" s="26" t="s">
        <v>88</v>
      </c>
      <c r="K172" s="26" t="s">
        <v>21</v>
      </c>
      <c r="L172" s="19"/>
      <c r="M172" s="17"/>
      <c r="N172" s="17"/>
      <c r="O172" s="17"/>
      <c r="P172" s="17"/>
      <c r="Q172" s="17"/>
      <c r="R172" s="17"/>
      <c r="S172" s="18"/>
      <c r="T172" s="131" t="str">
        <f>Table3[[#This Row],[Column12]]</f>
        <v>Auto:</v>
      </c>
      <c r="U172" s="22"/>
      <c r="V172" s="46" t="str">
        <f>IF(Table3[[#This Row],[TagOrderMethod]]="Ratio:","plants per 1 tag",IF(Table3[[#This Row],[TagOrderMethod]]="tags included","",IF(Table3[[#This Row],[TagOrderMethod]]="Qty:","tags",IF(Table3[[#This Row],[TagOrderMethod]]="Auto:",IF(U172&lt;&gt;"","tags","")))))</f>
        <v/>
      </c>
      <c r="W172" s="14">
        <v>50</v>
      </c>
      <c r="X172" s="14" t="str">
        <f>IF(ISNUMBER(SEARCH("tag",Table3[[#This Row],[Notes]])), "Yes", "No")</f>
        <v>No</v>
      </c>
      <c r="Y172" s="14" t="str">
        <f>IF(Table3[[#This Row],[Column11]]="yes","tags included","Auto:")</f>
        <v>Auto:</v>
      </c>
      <c r="Z17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Row],[TagOrderMethod]]="Auto:",IF(U172&gt;0,U172,IF(COUNTBLANK(L172:S172)=8,"",(IF(Table3[[#This Row],[Column11]]&lt;&gt;"no",Table3[[#This Row],[Size]]*(SUM(Table3[[#This Row],[Date 1]:[Date 8]])),"")))),""))),(Table3[[#This Row],[Bundle]])),"")</f>
        <v/>
      </c>
      <c r="AB172" s="86" t="str">
        <f t="shared" si="5"/>
        <v/>
      </c>
      <c r="AC172" s="68"/>
      <c r="AD172" s="37"/>
      <c r="AE172" s="38"/>
      <c r="AF172" s="39"/>
      <c r="AG172" s="111" t="s">
        <v>21</v>
      </c>
      <c r="AH172" s="111" t="s">
        <v>21</v>
      </c>
      <c r="AI172" s="111" t="s">
        <v>1162</v>
      </c>
      <c r="AJ172" s="111" t="s">
        <v>1163</v>
      </c>
      <c r="AK172" s="111" t="s">
        <v>1164</v>
      </c>
      <c r="AL172" s="111" t="s">
        <v>21</v>
      </c>
      <c r="AM172" s="111" t="b">
        <f>IF(AND(Table3[[#This Row],[Column68]]=TRUE,COUNTBLANK(Table3[[#This Row],[Date 1]:[Date 8]])=8),TRUE,FALSE)</f>
        <v>0</v>
      </c>
      <c r="AN172" s="111" t="b">
        <f>COUNTIF(Table3[[#This Row],[512]:[51]],"yes")&gt;0</f>
        <v>0</v>
      </c>
      <c r="AO172" s="40" t="str">
        <f>IF(Table3[[#This Row],[512]]="yes",Table3[[#This Row],[Column1]],"")</f>
        <v/>
      </c>
      <c r="AP172" s="40" t="str">
        <f>IF(Table3[[#This Row],[250]]="yes",Table3[[#This Row],[Column1.5]],"")</f>
        <v/>
      </c>
      <c r="AQ172" s="40" t="str">
        <f>IF(Table3[[#This Row],[288]]="yes",Table3[[#This Row],[Column2]],"")</f>
        <v/>
      </c>
      <c r="AR172" s="40" t="str">
        <f>IF(Table3[[#This Row],[144]]="yes",Table3[[#This Row],[Column3]],"")</f>
        <v/>
      </c>
      <c r="AS172" s="40" t="str">
        <f>IF(Table3[[#This Row],[26]]="yes",Table3[[#This Row],[Column4]],"")</f>
        <v/>
      </c>
      <c r="AT172" s="40" t="str">
        <f>IF(Table3[[#This Row],[51]]="yes",Table3[[#This Row],[Column5]],"")</f>
        <v/>
      </c>
      <c r="AU172" s="25" t="str">
        <f>IF(COUNTBLANK(Table3[[#This Row],[Date 1]:[Date 8]])=7,IF(Table3[[#This Row],[Column9]]&lt;&gt;"",IF(SUM(L172:S172)&lt;&gt;0,Table3[[#This Row],[Column9]],""),""),(SUBSTITUTE(TRIM(SUBSTITUTE(AO172&amp;","&amp;AP172&amp;","&amp;AQ172&amp;","&amp;AR172&amp;","&amp;AS172&amp;","&amp;AT172&amp;",",","," "))," ",", ")))</f>
        <v/>
      </c>
      <c r="AV172" s="31" t="e">
        <f>IF(COUNTBLANK(L172:AC172)&lt;&gt;13,IF(Table3[[#This Row],[Comments]]="Please order in multiples of 20. Minimum order of 100.",IF(COUNTBLANK(Table3[[#This Row],[Date 1]:[Order]])=12,"",1),1),IF(OR(F172="yes",G172="yes",H172="yes",I172="yes",J172="yes",K172="yes",#REF!="yes"),1,""))</f>
        <v>#REF!</v>
      </c>
    </row>
    <row r="173" spans="1:48" ht="36" thickBot="1" x14ac:dyDescent="0.4">
      <c r="A173" s="23" t="s">
        <v>128</v>
      </c>
      <c r="B173" s="125">
        <v>4806</v>
      </c>
      <c r="C173" s="13" t="s">
        <v>348</v>
      </c>
      <c r="D173" s="28" t="s">
        <v>421</v>
      </c>
      <c r="E173" s="27"/>
      <c r="F173" s="26" t="s">
        <v>21</v>
      </c>
      <c r="G173" s="26" t="s">
        <v>21</v>
      </c>
      <c r="H173" s="26" t="s">
        <v>88</v>
      </c>
      <c r="I173" s="26" t="s">
        <v>88</v>
      </c>
      <c r="J173" s="26" t="s">
        <v>88</v>
      </c>
      <c r="K173" s="26" t="s">
        <v>21</v>
      </c>
      <c r="L173" s="19"/>
      <c r="M173" s="17"/>
      <c r="N173" s="17"/>
      <c r="O173" s="17"/>
      <c r="P173" s="17"/>
      <c r="Q173" s="17"/>
      <c r="R173" s="17"/>
      <c r="S173" s="18"/>
      <c r="T173" s="131" t="str">
        <f>Table3[[#This Row],[Column12]]</f>
        <v>Auto:</v>
      </c>
      <c r="U173" s="22"/>
      <c r="V173" s="46" t="str">
        <f>IF(Table3[[#This Row],[TagOrderMethod]]="Ratio:","plants per 1 tag",IF(Table3[[#This Row],[TagOrderMethod]]="tags included","",IF(Table3[[#This Row],[TagOrderMethod]]="Qty:","tags",IF(Table3[[#This Row],[TagOrderMethod]]="Auto:",IF(U173&lt;&gt;"","tags","")))))</f>
        <v/>
      </c>
      <c r="W173" s="14">
        <v>50</v>
      </c>
      <c r="X173" s="14" t="str">
        <f>IF(ISNUMBER(SEARCH("tag",Table3[[#This Row],[Notes]])), "Yes", "No")</f>
        <v>No</v>
      </c>
      <c r="Y173" s="14" t="str">
        <f>IF(Table3[[#This Row],[Column11]]="yes","tags included","Auto:")</f>
        <v>Auto:</v>
      </c>
      <c r="Z17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Row],[TagOrderMethod]]="Auto:",IF(U173&gt;0,U173,IF(COUNTBLANK(L173:S173)=8,"",(IF(Table3[[#This Row],[Column11]]&lt;&gt;"no",Table3[[#This Row],[Size]]*(SUM(Table3[[#This Row],[Date 1]:[Date 8]])),"")))),""))),(Table3[[#This Row],[Bundle]])),"")</f>
        <v/>
      </c>
      <c r="AB173" s="86" t="str">
        <f t="shared" si="5"/>
        <v/>
      </c>
      <c r="AC173" s="68"/>
      <c r="AD173" s="37"/>
      <c r="AE173" s="38"/>
      <c r="AF173" s="39"/>
      <c r="AG173" s="111" t="s">
        <v>21</v>
      </c>
      <c r="AH173" s="111" t="s">
        <v>21</v>
      </c>
      <c r="AI173" s="111" t="s">
        <v>1165</v>
      </c>
      <c r="AJ173" s="111" t="s">
        <v>1166</v>
      </c>
      <c r="AK173" s="111" t="s">
        <v>1167</v>
      </c>
      <c r="AL173" s="111" t="s">
        <v>21</v>
      </c>
      <c r="AM173" s="111" t="b">
        <f>IF(AND(Table3[[#This Row],[Column68]]=TRUE,COUNTBLANK(Table3[[#This Row],[Date 1]:[Date 8]])=8),TRUE,FALSE)</f>
        <v>0</v>
      </c>
      <c r="AN173" s="111" t="b">
        <f>COUNTIF(Table3[[#This Row],[512]:[51]],"yes")&gt;0</f>
        <v>0</v>
      </c>
      <c r="AO173" s="40" t="str">
        <f>IF(Table3[[#This Row],[512]]="yes",Table3[[#This Row],[Column1]],"")</f>
        <v/>
      </c>
      <c r="AP173" s="40" t="str">
        <f>IF(Table3[[#This Row],[250]]="yes",Table3[[#This Row],[Column1.5]],"")</f>
        <v/>
      </c>
      <c r="AQ173" s="40" t="str">
        <f>IF(Table3[[#This Row],[288]]="yes",Table3[[#This Row],[Column2]],"")</f>
        <v/>
      </c>
      <c r="AR173" s="40" t="str">
        <f>IF(Table3[[#This Row],[144]]="yes",Table3[[#This Row],[Column3]],"")</f>
        <v/>
      </c>
      <c r="AS173" s="40" t="str">
        <f>IF(Table3[[#This Row],[26]]="yes",Table3[[#This Row],[Column4]],"")</f>
        <v/>
      </c>
      <c r="AT173" s="40" t="str">
        <f>IF(Table3[[#This Row],[51]]="yes",Table3[[#This Row],[Column5]],"")</f>
        <v/>
      </c>
      <c r="AU173" s="25" t="str">
        <f>IF(COUNTBLANK(Table3[[#This Row],[Date 1]:[Date 8]])=7,IF(Table3[[#This Row],[Column9]]&lt;&gt;"",IF(SUM(L173:S173)&lt;&gt;0,Table3[[#This Row],[Column9]],""),""),(SUBSTITUTE(TRIM(SUBSTITUTE(AO173&amp;","&amp;AP173&amp;","&amp;AQ173&amp;","&amp;AR173&amp;","&amp;AS173&amp;","&amp;AT173&amp;",",","," "))," ",", ")))</f>
        <v/>
      </c>
      <c r="AV173" s="31" t="e">
        <f>IF(COUNTBLANK(L173:AC173)&lt;&gt;13,IF(Table3[[#This Row],[Comments]]="Please order in multiples of 20. Minimum order of 100.",IF(COUNTBLANK(Table3[[#This Row],[Date 1]:[Order]])=12,"",1),1),IF(OR(F173="yes",G173="yes",H173="yes",I173="yes",J173="yes",K173="yes",#REF!="yes"),1,""))</f>
        <v>#REF!</v>
      </c>
    </row>
    <row r="174" spans="1:48" ht="36" thickBot="1" x14ac:dyDescent="0.4">
      <c r="A174" s="23" t="s">
        <v>128</v>
      </c>
      <c r="B174" s="125">
        <v>4810</v>
      </c>
      <c r="C174" s="13" t="s">
        <v>348</v>
      </c>
      <c r="D174" s="28" t="s">
        <v>74</v>
      </c>
      <c r="E174" s="27"/>
      <c r="F174" s="26" t="s">
        <v>21</v>
      </c>
      <c r="G174" s="26" t="s">
        <v>21</v>
      </c>
      <c r="H174" s="26" t="s">
        <v>88</v>
      </c>
      <c r="I174" s="26" t="s">
        <v>88</v>
      </c>
      <c r="J174" s="26" t="s">
        <v>88</v>
      </c>
      <c r="K174" s="26" t="s">
        <v>21</v>
      </c>
      <c r="L174" s="19"/>
      <c r="M174" s="17"/>
      <c r="N174" s="17"/>
      <c r="O174" s="17"/>
      <c r="P174" s="17"/>
      <c r="Q174" s="17"/>
      <c r="R174" s="17"/>
      <c r="S174" s="18"/>
      <c r="T174" s="131" t="str">
        <f>Table3[[#This Row],[Column12]]</f>
        <v>Auto:</v>
      </c>
      <c r="U174" s="22"/>
      <c r="V174" s="46" t="str">
        <f>IF(Table3[[#This Row],[TagOrderMethod]]="Ratio:","plants per 1 tag",IF(Table3[[#This Row],[TagOrderMethod]]="tags included","",IF(Table3[[#This Row],[TagOrderMethod]]="Qty:","tags",IF(Table3[[#This Row],[TagOrderMethod]]="Auto:",IF(U174&lt;&gt;"","tags","")))))</f>
        <v/>
      </c>
      <c r="W174" s="14">
        <v>50</v>
      </c>
      <c r="X174" s="14" t="str">
        <f>IF(ISNUMBER(SEARCH("tag",Table3[[#This Row],[Notes]])), "Yes", "No")</f>
        <v>No</v>
      </c>
      <c r="Y174" s="14" t="str">
        <f>IF(Table3[[#This Row],[Column11]]="yes","tags included","Auto:")</f>
        <v>Auto:</v>
      </c>
      <c r="Z17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Row],[TagOrderMethod]]="Auto:",IF(U174&gt;0,U174,IF(COUNTBLANK(L174:S174)=8,"",(IF(Table3[[#This Row],[Column11]]&lt;&gt;"no",Table3[[#This Row],[Size]]*(SUM(Table3[[#This Row],[Date 1]:[Date 8]])),"")))),""))),(Table3[[#This Row],[Bundle]])),"")</f>
        <v/>
      </c>
      <c r="AB174" s="86" t="str">
        <f t="shared" si="5"/>
        <v/>
      </c>
      <c r="AC174" s="68"/>
      <c r="AD174" s="37"/>
      <c r="AE174" s="38"/>
      <c r="AF174" s="39"/>
      <c r="AG174" s="111" t="s">
        <v>21</v>
      </c>
      <c r="AH174" s="111" t="s">
        <v>21</v>
      </c>
      <c r="AI174" s="111" t="s">
        <v>1168</v>
      </c>
      <c r="AJ174" s="111" t="s">
        <v>1169</v>
      </c>
      <c r="AK174" s="111" t="s">
        <v>1170</v>
      </c>
      <c r="AL174" s="111" t="s">
        <v>21</v>
      </c>
      <c r="AM174" s="111" t="b">
        <f>IF(AND(Table3[[#This Row],[Column68]]=TRUE,COUNTBLANK(Table3[[#This Row],[Date 1]:[Date 8]])=8),TRUE,FALSE)</f>
        <v>0</v>
      </c>
      <c r="AN174" s="111" t="b">
        <f>COUNTIF(Table3[[#This Row],[512]:[51]],"yes")&gt;0</f>
        <v>0</v>
      </c>
      <c r="AO174" s="40" t="str">
        <f>IF(Table3[[#This Row],[512]]="yes",Table3[[#This Row],[Column1]],"")</f>
        <v/>
      </c>
      <c r="AP174" s="40" t="str">
        <f>IF(Table3[[#This Row],[250]]="yes",Table3[[#This Row],[Column1.5]],"")</f>
        <v/>
      </c>
      <c r="AQ174" s="40" t="str">
        <f>IF(Table3[[#This Row],[288]]="yes",Table3[[#This Row],[Column2]],"")</f>
        <v/>
      </c>
      <c r="AR174" s="40" t="str">
        <f>IF(Table3[[#This Row],[144]]="yes",Table3[[#This Row],[Column3]],"")</f>
        <v/>
      </c>
      <c r="AS174" s="40" t="str">
        <f>IF(Table3[[#This Row],[26]]="yes",Table3[[#This Row],[Column4]],"")</f>
        <v/>
      </c>
      <c r="AT174" s="40" t="str">
        <f>IF(Table3[[#This Row],[51]]="yes",Table3[[#This Row],[Column5]],"")</f>
        <v/>
      </c>
      <c r="AU174" s="25" t="str">
        <f>IF(COUNTBLANK(Table3[[#This Row],[Date 1]:[Date 8]])=7,IF(Table3[[#This Row],[Column9]]&lt;&gt;"",IF(SUM(L174:S174)&lt;&gt;0,Table3[[#This Row],[Column9]],""),""),(SUBSTITUTE(TRIM(SUBSTITUTE(AO174&amp;","&amp;AP174&amp;","&amp;AQ174&amp;","&amp;AR174&amp;","&amp;AS174&amp;","&amp;AT174&amp;",",","," "))," ",", ")))</f>
        <v/>
      </c>
      <c r="AV174" s="31" t="e">
        <f>IF(COUNTBLANK(L174:AC174)&lt;&gt;13,IF(Table3[[#This Row],[Comments]]="Please order in multiples of 20. Minimum order of 100.",IF(COUNTBLANK(Table3[[#This Row],[Date 1]:[Order]])=12,"",1),1),IF(OR(F174="yes",G174="yes",H174="yes",I174="yes",J174="yes",K174="yes",#REF!="yes"),1,""))</f>
        <v>#REF!</v>
      </c>
    </row>
    <row r="175" spans="1:48" ht="36" thickBot="1" x14ac:dyDescent="0.4">
      <c r="A175" s="23" t="s">
        <v>128</v>
      </c>
      <c r="B175" s="125">
        <v>4812</v>
      </c>
      <c r="C175" s="13" t="s">
        <v>348</v>
      </c>
      <c r="D175" s="28" t="s">
        <v>422</v>
      </c>
      <c r="E175" s="27"/>
      <c r="F175" s="26" t="s">
        <v>21</v>
      </c>
      <c r="G175" s="26" t="s">
        <v>21</v>
      </c>
      <c r="H175" s="26" t="s">
        <v>88</v>
      </c>
      <c r="I175" s="26" t="s">
        <v>88</v>
      </c>
      <c r="J175" s="26" t="s">
        <v>88</v>
      </c>
      <c r="K175" s="26" t="s">
        <v>21</v>
      </c>
      <c r="L175" s="19"/>
      <c r="M175" s="17"/>
      <c r="N175" s="17"/>
      <c r="O175" s="17"/>
      <c r="P175" s="17"/>
      <c r="Q175" s="17"/>
      <c r="R175" s="17"/>
      <c r="S175" s="18"/>
      <c r="T175" s="131" t="str">
        <f>Table3[[#This Row],[Column12]]</f>
        <v>Auto:</v>
      </c>
      <c r="U175" s="22"/>
      <c r="V175" s="46" t="str">
        <f>IF(Table3[[#This Row],[TagOrderMethod]]="Ratio:","plants per 1 tag",IF(Table3[[#This Row],[TagOrderMethod]]="tags included","",IF(Table3[[#This Row],[TagOrderMethod]]="Qty:","tags",IF(Table3[[#This Row],[TagOrderMethod]]="Auto:",IF(U175&lt;&gt;"","tags","")))))</f>
        <v/>
      </c>
      <c r="W175" s="14">
        <v>50</v>
      </c>
      <c r="X175" s="14" t="str">
        <f>IF(ISNUMBER(SEARCH("tag",Table3[[#This Row],[Notes]])), "Yes", "No")</f>
        <v>No</v>
      </c>
      <c r="Y175" s="14" t="str">
        <f>IF(Table3[[#This Row],[Column11]]="yes","tags included","Auto:")</f>
        <v>Auto:</v>
      </c>
      <c r="Z17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Row],[TagOrderMethod]]="Auto:",IF(U175&gt;0,U175,IF(COUNTBLANK(L175:S175)=8,"",(IF(Table3[[#This Row],[Column11]]&lt;&gt;"no",Table3[[#This Row],[Size]]*(SUM(Table3[[#This Row],[Date 1]:[Date 8]])),"")))),""))),(Table3[[#This Row],[Bundle]])),"")</f>
        <v/>
      </c>
      <c r="AB175" s="86" t="str">
        <f t="shared" si="5"/>
        <v/>
      </c>
      <c r="AC175" s="68"/>
      <c r="AD175" s="37"/>
      <c r="AE175" s="38"/>
      <c r="AF175" s="39"/>
      <c r="AG175" s="111" t="s">
        <v>21</v>
      </c>
      <c r="AH175" s="111" t="s">
        <v>21</v>
      </c>
      <c r="AI175" s="111" t="s">
        <v>1171</v>
      </c>
      <c r="AJ175" s="111" t="s">
        <v>1172</v>
      </c>
      <c r="AK175" s="111" t="s">
        <v>1173</v>
      </c>
      <c r="AL175" s="111" t="s">
        <v>21</v>
      </c>
      <c r="AM175" s="111" t="b">
        <f>IF(AND(Table3[[#This Row],[Column68]]=TRUE,COUNTBLANK(Table3[[#This Row],[Date 1]:[Date 8]])=8),TRUE,FALSE)</f>
        <v>0</v>
      </c>
      <c r="AN175" s="111" t="b">
        <f>COUNTIF(Table3[[#This Row],[512]:[51]],"yes")&gt;0</f>
        <v>0</v>
      </c>
      <c r="AO175" s="40" t="str">
        <f>IF(Table3[[#This Row],[512]]="yes",Table3[[#This Row],[Column1]],"")</f>
        <v/>
      </c>
      <c r="AP175" s="40" t="str">
        <f>IF(Table3[[#This Row],[250]]="yes",Table3[[#This Row],[Column1.5]],"")</f>
        <v/>
      </c>
      <c r="AQ175" s="40" t="str">
        <f>IF(Table3[[#This Row],[288]]="yes",Table3[[#This Row],[Column2]],"")</f>
        <v/>
      </c>
      <c r="AR175" s="40" t="str">
        <f>IF(Table3[[#This Row],[144]]="yes",Table3[[#This Row],[Column3]],"")</f>
        <v/>
      </c>
      <c r="AS175" s="40" t="str">
        <f>IF(Table3[[#This Row],[26]]="yes",Table3[[#This Row],[Column4]],"")</f>
        <v/>
      </c>
      <c r="AT175" s="40" t="str">
        <f>IF(Table3[[#This Row],[51]]="yes",Table3[[#This Row],[Column5]],"")</f>
        <v/>
      </c>
      <c r="AU175" s="25" t="str">
        <f>IF(COUNTBLANK(Table3[[#This Row],[Date 1]:[Date 8]])=7,IF(Table3[[#This Row],[Column9]]&lt;&gt;"",IF(SUM(L175:S175)&lt;&gt;0,Table3[[#This Row],[Column9]],""),""),(SUBSTITUTE(TRIM(SUBSTITUTE(AO175&amp;","&amp;AP175&amp;","&amp;AQ175&amp;","&amp;AR175&amp;","&amp;AS175&amp;","&amp;AT175&amp;",",","," "))," ",", ")))</f>
        <v/>
      </c>
      <c r="AV175" s="31" t="e">
        <f>IF(COUNTBLANK(L175:AC175)&lt;&gt;13,IF(Table3[[#This Row],[Comments]]="Please order in multiples of 20. Minimum order of 100.",IF(COUNTBLANK(Table3[[#This Row],[Date 1]:[Order]])=12,"",1),1),IF(OR(F175="yes",G175="yes",H175="yes",I175="yes",J175="yes",K175="yes",#REF!="yes"),1,""))</f>
        <v>#REF!</v>
      </c>
    </row>
    <row r="176" spans="1:48" ht="36" thickBot="1" x14ac:dyDescent="0.4">
      <c r="A176" s="23" t="s">
        <v>128</v>
      </c>
      <c r="B176" s="125">
        <v>4815</v>
      </c>
      <c r="C176" s="13" t="s">
        <v>348</v>
      </c>
      <c r="D176" s="28" t="s">
        <v>75</v>
      </c>
      <c r="E176" s="27"/>
      <c r="F176" s="26" t="s">
        <v>21</v>
      </c>
      <c r="G176" s="26" t="s">
        <v>21</v>
      </c>
      <c r="H176" s="26" t="s">
        <v>88</v>
      </c>
      <c r="I176" s="26" t="s">
        <v>88</v>
      </c>
      <c r="J176" s="26" t="s">
        <v>88</v>
      </c>
      <c r="K176" s="26" t="s">
        <v>21</v>
      </c>
      <c r="L176" s="19"/>
      <c r="M176" s="17"/>
      <c r="N176" s="17"/>
      <c r="O176" s="17"/>
      <c r="P176" s="17"/>
      <c r="Q176" s="17"/>
      <c r="R176" s="17"/>
      <c r="S176" s="18"/>
      <c r="T176" s="131" t="str">
        <f>Table3[[#This Row],[Column12]]</f>
        <v>Auto:</v>
      </c>
      <c r="U176" s="22"/>
      <c r="V176" s="46" t="str">
        <f>IF(Table3[[#This Row],[TagOrderMethod]]="Ratio:","plants per 1 tag",IF(Table3[[#This Row],[TagOrderMethod]]="tags included","",IF(Table3[[#This Row],[TagOrderMethod]]="Qty:","tags",IF(Table3[[#This Row],[TagOrderMethod]]="Auto:",IF(U176&lt;&gt;"","tags","")))))</f>
        <v/>
      </c>
      <c r="W176" s="14">
        <v>50</v>
      </c>
      <c r="X176" s="14" t="str">
        <f>IF(ISNUMBER(SEARCH("tag",Table3[[#This Row],[Notes]])), "Yes", "No")</f>
        <v>No</v>
      </c>
      <c r="Y176" s="14" t="str">
        <f>IF(Table3[[#This Row],[Column11]]="yes","tags included","Auto:")</f>
        <v>Auto:</v>
      </c>
      <c r="Z17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Row],[TagOrderMethod]]="Auto:",IF(U176&gt;0,U176,IF(COUNTBLANK(L176:S176)=8,"",(IF(Table3[[#This Row],[Column11]]&lt;&gt;"no",Table3[[#This Row],[Size]]*(SUM(Table3[[#This Row],[Date 1]:[Date 8]])),"")))),""))),(Table3[[#This Row],[Bundle]])),"")</f>
        <v/>
      </c>
      <c r="AB176" s="86" t="str">
        <f t="shared" si="5"/>
        <v/>
      </c>
      <c r="AC176" s="68"/>
      <c r="AD176" s="37"/>
      <c r="AE176" s="38"/>
      <c r="AF176" s="39"/>
      <c r="AG176" s="111" t="s">
        <v>21</v>
      </c>
      <c r="AH176" s="111" t="s">
        <v>21</v>
      </c>
      <c r="AI176" s="111" t="s">
        <v>1174</v>
      </c>
      <c r="AJ176" s="111" t="s">
        <v>1175</v>
      </c>
      <c r="AK176" s="111" t="s">
        <v>1176</v>
      </c>
      <c r="AL176" s="111" t="s">
        <v>21</v>
      </c>
      <c r="AM176" s="111" t="b">
        <f>IF(AND(Table3[[#This Row],[Column68]]=TRUE,COUNTBLANK(Table3[[#This Row],[Date 1]:[Date 8]])=8),TRUE,FALSE)</f>
        <v>0</v>
      </c>
      <c r="AN176" s="111" t="b">
        <f>COUNTIF(Table3[[#This Row],[512]:[51]],"yes")&gt;0</f>
        <v>0</v>
      </c>
      <c r="AO176" s="40" t="str">
        <f>IF(Table3[[#This Row],[512]]="yes",Table3[[#This Row],[Column1]],"")</f>
        <v/>
      </c>
      <c r="AP176" s="40" t="str">
        <f>IF(Table3[[#This Row],[250]]="yes",Table3[[#This Row],[Column1.5]],"")</f>
        <v/>
      </c>
      <c r="AQ176" s="40" t="str">
        <f>IF(Table3[[#This Row],[288]]="yes",Table3[[#This Row],[Column2]],"")</f>
        <v/>
      </c>
      <c r="AR176" s="40" t="str">
        <f>IF(Table3[[#This Row],[144]]="yes",Table3[[#This Row],[Column3]],"")</f>
        <v/>
      </c>
      <c r="AS176" s="40" t="str">
        <f>IF(Table3[[#This Row],[26]]="yes",Table3[[#This Row],[Column4]],"")</f>
        <v/>
      </c>
      <c r="AT176" s="40" t="str">
        <f>IF(Table3[[#This Row],[51]]="yes",Table3[[#This Row],[Column5]],"")</f>
        <v/>
      </c>
      <c r="AU176" s="25" t="str">
        <f>IF(COUNTBLANK(Table3[[#This Row],[Date 1]:[Date 8]])=7,IF(Table3[[#This Row],[Column9]]&lt;&gt;"",IF(SUM(L176:S176)&lt;&gt;0,Table3[[#This Row],[Column9]],""),""),(SUBSTITUTE(TRIM(SUBSTITUTE(AO176&amp;","&amp;AP176&amp;","&amp;AQ176&amp;","&amp;AR176&amp;","&amp;AS176&amp;","&amp;AT176&amp;",",","," "))," ",", ")))</f>
        <v/>
      </c>
      <c r="AV176" s="31" t="e">
        <f>IF(COUNTBLANK(L176:AC176)&lt;&gt;13,IF(Table3[[#This Row],[Comments]]="Please order in multiples of 20. Minimum order of 100.",IF(COUNTBLANK(Table3[[#This Row],[Date 1]:[Order]])=12,"",1),1),IF(OR(F176="yes",G176="yes",H176="yes",I176="yes",J176="yes",K176="yes",#REF!="yes"),1,""))</f>
        <v>#REF!</v>
      </c>
    </row>
    <row r="177" spans="1:48" ht="36" thickBot="1" x14ac:dyDescent="0.4">
      <c r="A177" s="23" t="s">
        <v>128</v>
      </c>
      <c r="B177" s="125">
        <v>4820</v>
      </c>
      <c r="C177" s="13" t="s">
        <v>348</v>
      </c>
      <c r="D177" s="28" t="s">
        <v>592</v>
      </c>
      <c r="E177" s="27"/>
      <c r="F177" s="26" t="s">
        <v>21</v>
      </c>
      <c r="G177" s="26" t="s">
        <v>21</v>
      </c>
      <c r="H177" s="26" t="s">
        <v>88</v>
      </c>
      <c r="I177" s="26" t="s">
        <v>88</v>
      </c>
      <c r="J177" s="26" t="s">
        <v>88</v>
      </c>
      <c r="K177" s="26" t="s">
        <v>21</v>
      </c>
      <c r="L177" s="19"/>
      <c r="M177" s="17"/>
      <c r="N177" s="17"/>
      <c r="O177" s="17"/>
      <c r="P177" s="17"/>
      <c r="Q177" s="17"/>
      <c r="R177" s="17"/>
      <c r="S177" s="18"/>
      <c r="T177" s="131" t="str">
        <f>Table3[[#This Row],[Column12]]</f>
        <v>Auto:</v>
      </c>
      <c r="U177" s="22"/>
      <c r="V177" s="46" t="str">
        <f>IF(Table3[[#This Row],[TagOrderMethod]]="Ratio:","plants per 1 tag",IF(Table3[[#This Row],[TagOrderMethod]]="tags included","",IF(Table3[[#This Row],[TagOrderMethod]]="Qty:","tags",IF(Table3[[#This Row],[TagOrderMethod]]="Auto:",IF(U177&lt;&gt;"","tags","")))))</f>
        <v/>
      </c>
      <c r="W177" s="14">
        <v>50</v>
      </c>
      <c r="X177" s="14" t="str">
        <f>IF(ISNUMBER(SEARCH("tag",Table3[[#This Row],[Notes]])), "Yes", "No")</f>
        <v>No</v>
      </c>
      <c r="Y177" s="14" t="str">
        <f>IF(Table3[[#This Row],[Column11]]="yes","tags included","Auto:")</f>
        <v>Auto:</v>
      </c>
      <c r="Z17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Row],[TagOrderMethod]]="Auto:",IF(U177&gt;0,U177,IF(COUNTBLANK(L177:S177)=8,"",(IF(Table3[[#This Row],[Column11]]&lt;&gt;"no",Table3[[#This Row],[Size]]*(SUM(Table3[[#This Row],[Date 1]:[Date 8]])),"")))),""))),(Table3[[#This Row],[Bundle]])),"")</f>
        <v/>
      </c>
      <c r="AB177" s="86" t="str">
        <f t="shared" si="5"/>
        <v/>
      </c>
      <c r="AC177" s="68"/>
      <c r="AD177" s="37"/>
      <c r="AE177" s="38"/>
      <c r="AF177" s="39"/>
      <c r="AG177" s="111" t="s">
        <v>21</v>
      </c>
      <c r="AH177" s="111" t="s">
        <v>21</v>
      </c>
      <c r="AI177" s="111" t="s">
        <v>652</v>
      </c>
      <c r="AJ177" s="111" t="s">
        <v>653</v>
      </c>
      <c r="AK177" s="111" t="s">
        <v>1177</v>
      </c>
      <c r="AL177" s="111" t="s">
        <v>21</v>
      </c>
      <c r="AM177" s="111" t="b">
        <f>IF(AND(Table3[[#This Row],[Column68]]=TRUE,COUNTBLANK(Table3[[#This Row],[Date 1]:[Date 8]])=8),TRUE,FALSE)</f>
        <v>0</v>
      </c>
      <c r="AN177" s="111" t="b">
        <f>COUNTIF(Table3[[#This Row],[512]:[51]],"yes")&gt;0</f>
        <v>0</v>
      </c>
      <c r="AO177" s="40" t="str">
        <f>IF(Table3[[#This Row],[512]]="yes",Table3[[#This Row],[Column1]],"")</f>
        <v/>
      </c>
      <c r="AP177" s="40" t="str">
        <f>IF(Table3[[#This Row],[250]]="yes",Table3[[#This Row],[Column1.5]],"")</f>
        <v/>
      </c>
      <c r="AQ177" s="40" t="str">
        <f>IF(Table3[[#This Row],[288]]="yes",Table3[[#This Row],[Column2]],"")</f>
        <v/>
      </c>
      <c r="AR177" s="40" t="str">
        <f>IF(Table3[[#This Row],[144]]="yes",Table3[[#This Row],[Column3]],"")</f>
        <v/>
      </c>
      <c r="AS177" s="40" t="str">
        <f>IF(Table3[[#This Row],[26]]="yes",Table3[[#This Row],[Column4]],"")</f>
        <v/>
      </c>
      <c r="AT177" s="40" t="str">
        <f>IF(Table3[[#This Row],[51]]="yes",Table3[[#This Row],[Column5]],"")</f>
        <v/>
      </c>
      <c r="AU177" s="25" t="str">
        <f>IF(COUNTBLANK(Table3[[#This Row],[Date 1]:[Date 8]])=7,IF(Table3[[#This Row],[Column9]]&lt;&gt;"",IF(SUM(L177:S177)&lt;&gt;0,Table3[[#This Row],[Column9]],""),""),(SUBSTITUTE(TRIM(SUBSTITUTE(AO177&amp;","&amp;AP177&amp;","&amp;AQ177&amp;","&amp;AR177&amp;","&amp;AS177&amp;","&amp;AT177&amp;",",","," "))," ",", ")))</f>
        <v/>
      </c>
      <c r="AV177" s="31" t="e">
        <f>IF(COUNTBLANK(L177:AC177)&lt;&gt;13,IF(Table3[[#This Row],[Comments]]="Please order in multiples of 20. Minimum order of 100.",IF(COUNTBLANK(Table3[[#This Row],[Date 1]:[Order]])=12,"",1),1),IF(OR(F177="yes",G177="yes",H177="yes",I177="yes",J177="yes",K177="yes",#REF!="yes"),1,""))</f>
        <v>#REF!</v>
      </c>
    </row>
    <row r="178" spans="1:48" ht="36" thickBot="1" x14ac:dyDescent="0.4">
      <c r="A178" s="23" t="s">
        <v>128</v>
      </c>
      <c r="B178" s="125">
        <v>4825</v>
      </c>
      <c r="C178" s="13" t="s">
        <v>348</v>
      </c>
      <c r="D178" s="28" t="s">
        <v>763</v>
      </c>
      <c r="E178" s="27"/>
      <c r="F178" s="26" t="s">
        <v>21</v>
      </c>
      <c r="G178" s="26" t="s">
        <v>21</v>
      </c>
      <c r="H178" s="26" t="s">
        <v>88</v>
      </c>
      <c r="I178" s="26" t="s">
        <v>88</v>
      </c>
      <c r="J178" s="26" t="s">
        <v>88</v>
      </c>
      <c r="K178" s="26" t="s">
        <v>21</v>
      </c>
      <c r="L178" s="19"/>
      <c r="M178" s="17"/>
      <c r="N178" s="17"/>
      <c r="O178" s="17"/>
      <c r="P178" s="17"/>
      <c r="Q178" s="17"/>
      <c r="R178" s="17"/>
      <c r="S178" s="18"/>
      <c r="T178" s="131" t="str">
        <f>Table3[[#This Row],[Column12]]</f>
        <v>Auto:</v>
      </c>
      <c r="U178" s="22"/>
      <c r="V178" s="46" t="str">
        <f>IF(Table3[[#This Row],[TagOrderMethod]]="Ratio:","plants per 1 tag",IF(Table3[[#This Row],[TagOrderMethod]]="tags included","",IF(Table3[[#This Row],[TagOrderMethod]]="Qty:","tags",IF(Table3[[#This Row],[TagOrderMethod]]="Auto:",IF(U178&lt;&gt;"","tags","")))))</f>
        <v/>
      </c>
      <c r="W178" s="14">
        <v>50</v>
      </c>
      <c r="X178" s="14" t="str">
        <f>IF(ISNUMBER(SEARCH("tag",Table3[[#This Row],[Notes]])), "Yes", "No")</f>
        <v>No</v>
      </c>
      <c r="Y178" s="14" t="str">
        <f>IF(Table3[[#This Row],[Column11]]="yes","tags included","Auto:")</f>
        <v>Auto:</v>
      </c>
      <c r="Z17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Row],[TagOrderMethod]]="Auto:",IF(U178&gt;0,U178,IF(COUNTBLANK(L178:S178)=8,"",(IF(Table3[[#This Row],[Column11]]&lt;&gt;"no",Table3[[#This Row],[Size]]*(SUM(Table3[[#This Row],[Date 1]:[Date 8]])),"")))),""))),(Table3[[#This Row],[Bundle]])),"")</f>
        <v/>
      </c>
      <c r="AB178" s="86" t="str">
        <f t="shared" si="5"/>
        <v/>
      </c>
      <c r="AC178" s="68"/>
      <c r="AD178" s="37"/>
      <c r="AE178" s="38"/>
      <c r="AF178" s="39"/>
      <c r="AG178" s="111" t="s">
        <v>21</v>
      </c>
      <c r="AH178" s="111" t="s">
        <v>21</v>
      </c>
      <c r="AI178" s="111" t="s">
        <v>1178</v>
      </c>
      <c r="AJ178" s="111" t="s">
        <v>1179</v>
      </c>
      <c r="AK178" s="111" t="s">
        <v>1180</v>
      </c>
      <c r="AL178" s="111" t="s">
        <v>21</v>
      </c>
      <c r="AM178" s="111" t="b">
        <f>IF(AND(Table3[[#This Row],[Column68]]=TRUE,COUNTBLANK(Table3[[#This Row],[Date 1]:[Date 8]])=8),TRUE,FALSE)</f>
        <v>0</v>
      </c>
      <c r="AN178" s="111" t="b">
        <f>COUNTIF(Table3[[#This Row],[512]:[51]],"yes")&gt;0</f>
        <v>0</v>
      </c>
      <c r="AO178" s="40" t="str">
        <f>IF(Table3[[#This Row],[512]]="yes",Table3[[#This Row],[Column1]],"")</f>
        <v/>
      </c>
      <c r="AP178" s="40" t="str">
        <f>IF(Table3[[#This Row],[250]]="yes",Table3[[#This Row],[Column1.5]],"")</f>
        <v/>
      </c>
      <c r="AQ178" s="40" t="str">
        <f>IF(Table3[[#This Row],[288]]="yes",Table3[[#This Row],[Column2]],"")</f>
        <v/>
      </c>
      <c r="AR178" s="40" t="str">
        <f>IF(Table3[[#This Row],[144]]="yes",Table3[[#This Row],[Column3]],"")</f>
        <v/>
      </c>
      <c r="AS178" s="40" t="str">
        <f>IF(Table3[[#This Row],[26]]="yes",Table3[[#This Row],[Column4]],"")</f>
        <v/>
      </c>
      <c r="AT178" s="40" t="str">
        <f>IF(Table3[[#This Row],[51]]="yes",Table3[[#This Row],[Column5]],"")</f>
        <v/>
      </c>
      <c r="AU178" s="25" t="str">
        <f>IF(COUNTBLANK(Table3[[#This Row],[Date 1]:[Date 8]])=7,IF(Table3[[#This Row],[Column9]]&lt;&gt;"",IF(SUM(L178:S178)&lt;&gt;0,Table3[[#This Row],[Column9]],""),""),(SUBSTITUTE(TRIM(SUBSTITUTE(AO178&amp;","&amp;AP178&amp;","&amp;AQ178&amp;","&amp;AR178&amp;","&amp;AS178&amp;","&amp;AT178&amp;",",","," "))," ",", ")))</f>
        <v/>
      </c>
      <c r="AV178" s="31" t="e">
        <f>IF(COUNTBLANK(L178:AC178)&lt;&gt;13,IF(Table3[[#This Row],[Comments]]="Please order in multiples of 20. Minimum order of 100.",IF(COUNTBLANK(Table3[[#This Row],[Date 1]:[Order]])=12,"",1),1),IF(OR(F178="yes",G178="yes",H178="yes",I178="yes",J178="yes",K178="yes",#REF!="yes"),1,""))</f>
        <v>#REF!</v>
      </c>
    </row>
    <row r="179" spans="1:48" ht="36" thickBot="1" x14ac:dyDescent="0.4">
      <c r="A179" s="23" t="s">
        <v>128</v>
      </c>
      <c r="B179" s="125">
        <v>4830</v>
      </c>
      <c r="C179" s="13" t="s">
        <v>348</v>
      </c>
      <c r="D179" s="28" t="s">
        <v>423</v>
      </c>
      <c r="E179" s="27"/>
      <c r="F179" s="26" t="s">
        <v>21</v>
      </c>
      <c r="G179" s="26" t="s">
        <v>21</v>
      </c>
      <c r="H179" s="26" t="s">
        <v>88</v>
      </c>
      <c r="I179" s="26" t="s">
        <v>88</v>
      </c>
      <c r="J179" s="26" t="s">
        <v>88</v>
      </c>
      <c r="K179" s="26" t="s">
        <v>21</v>
      </c>
      <c r="L179" s="19"/>
      <c r="M179" s="17"/>
      <c r="N179" s="17"/>
      <c r="O179" s="17"/>
      <c r="P179" s="17"/>
      <c r="Q179" s="17"/>
      <c r="R179" s="17"/>
      <c r="S179" s="18"/>
      <c r="T179" s="131" t="str">
        <f>Table3[[#This Row],[Column12]]</f>
        <v>Auto:</v>
      </c>
      <c r="U179" s="22"/>
      <c r="V179" s="46" t="str">
        <f>IF(Table3[[#This Row],[TagOrderMethod]]="Ratio:","plants per 1 tag",IF(Table3[[#This Row],[TagOrderMethod]]="tags included","",IF(Table3[[#This Row],[TagOrderMethod]]="Qty:","tags",IF(Table3[[#This Row],[TagOrderMethod]]="Auto:",IF(U179&lt;&gt;"","tags","")))))</f>
        <v/>
      </c>
      <c r="W179" s="14">
        <v>50</v>
      </c>
      <c r="X179" s="14" t="str">
        <f>IF(ISNUMBER(SEARCH("tag",Table3[[#This Row],[Notes]])), "Yes", "No")</f>
        <v>No</v>
      </c>
      <c r="Y179" s="14" t="str">
        <f>IF(Table3[[#This Row],[Column11]]="yes","tags included","Auto:")</f>
        <v>Auto:</v>
      </c>
      <c r="Z17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7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Row],[TagOrderMethod]]="Auto:",IF(U179&gt;0,U179,IF(COUNTBLANK(L179:S179)=8,"",(IF(Table3[[#This Row],[Column11]]&lt;&gt;"no",Table3[[#This Row],[Size]]*(SUM(Table3[[#This Row],[Date 1]:[Date 8]])),"")))),""))),(Table3[[#This Row],[Bundle]])),"")</f>
        <v/>
      </c>
      <c r="AB179" s="86" t="str">
        <f t="shared" si="5"/>
        <v/>
      </c>
      <c r="AC179" s="68"/>
      <c r="AD179" s="37"/>
      <c r="AE179" s="38"/>
      <c r="AF179" s="39"/>
      <c r="AG179" s="111" t="s">
        <v>21</v>
      </c>
      <c r="AH179" s="111" t="s">
        <v>21</v>
      </c>
      <c r="AI179" s="111" t="s">
        <v>654</v>
      </c>
      <c r="AJ179" s="111" t="s">
        <v>655</v>
      </c>
      <c r="AK179" s="111" t="s">
        <v>1181</v>
      </c>
      <c r="AL179" s="111" t="s">
        <v>21</v>
      </c>
      <c r="AM179" s="111" t="b">
        <f>IF(AND(Table3[[#This Row],[Column68]]=TRUE,COUNTBLANK(Table3[[#This Row],[Date 1]:[Date 8]])=8),TRUE,FALSE)</f>
        <v>0</v>
      </c>
      <c r="AN179" s="111" t="b">
        <f>COUNTIF(Table3[[#This Row],[512]:[51]],"yes")&gt;0</f>
        <v>0</v>
      </c>
      <c r="AO179" s="40" t="str">
        <f>IF(Table3[[#This Row],[512]]="yes",Table3[[#This Row],[Column1]],"")</f>
        <v/>
      </c>
      <c r="AP179" s="40" t="str">
        <f>IF(Table3[[#This Row],[250]]="yes",Table3[[#This Row],[Column1.5]],"")</f>
        <v/>
      </c>
      <c r="AQ179" s="40" t="str">
        <f>IF(Table3[[#This Row],[288]]="yes",Table3[[#This Row],[Column2]],"")</f>
        <v/>
      </c>
      <c r="AR179" s="40" t="str">
        <f>IF(Table3[[#This Row],[144]]="yes",Table3[[#This Row],[Column3]],"")</f>
        <v/>
      </c>
      <c r="AS179" s="40" t="str">
        <f>IF(Table3[[#This Row],[26]]="yes",Table3[[#This Row],[Column4]],"")</f>
        <v/>
      </c>
      <c r="AT179" s="40" t="str">
        <f>IF(Table3[[#This Row],[51]]="yes",Table3[[#This Row],[Column5]],"")</f>
        <v/>
      </c>
      <c r="AU179" s="25" t="str">
        <f>IF(COUNTBLANK(Table3[[#This Row],[Date 1]:[Date 8]])=7,IF(Table3[[#This Row],[Column9]]&lt;&gt;"",IF(SUM(L179:S179)&lt;&gt;0,Table3[[#This Row],[Column9]],""),""),(SUBSTITUTE(TRIM(SUBSTITUTE(AO179&amp;","&amp;AP179&amp;","&amp;AQ179&amp;","&amp;AR179&amp;","&amp;AS179&amp;","&amp;AT179&amp;",",","," "))," ",", ")))</f>
        <v/>
      </c>
      <c r="AV179" s="31" t="e">
        <f>IF(COUNTBLANK(L179:AC179)&lt;&gt;13,IF(Table3[[#This Row],[Comments]]="Please order in multiples of 20. Minimum order of 100.",IF(COUNTBLANK(Table3[[#This Row],[Date 1]:[Order]])=12,"",1),1),IF(OR(F179="yes",G179="yes",H179="yes",I179="yes",J179="yes",K179="yes",#REF!="yes"),1,""))</f>
        <v>#REF!</v>
      </c>
    </row>
    <row r="180" spans="1:48" ht="36" thickBot="1" x14ac:dyDescent="0.4">
      <c r="A180" s="23" t="s">
        <v>128</v>
      </c>
      <c r="B180" s="125">
        <v>4835</v>
      </c>
      <c r="C180" s="13" t="s">
        <v>348</v>
      </c>
      <c r="D180" s="28" t="s">
        <v>146</v>
      </c>
      <c r="E180" s="27"/>
      <c r="F180" s="26" t="s">
        <v>21</v>
      </c>
      <c r="G180" s="26" t="s">
        <v>21</v>
      </c>
      <c r="H180" s="26" t="s">
        <v>88</v>
      </c>
      <c r="I180" s="26" t="s">
        <v>88</v>
      </c>
      <c r="J180" s="26" t="s">
        <v>88</v>
      </c>
      <c r="K180" s="26" t="s">
        <v>21</v>
      </c>
      <c r="L180" s="19"/>
      <c r="M180" s="17"/>
      <c r="N180" s="17"/>
      <c r="O180" s="17"/>
      <c r="P180" s="17"/>
      <c r="Q180" s="17"/>
      <c r="R180" s="17"/>
      <c r="S180" s="18"/>
      <c r="T180" s="131" t="str">
        <f>Table3[[#This Row],[Column12]]</f>
        <v>Auto:</v>
      </c>
      <c r="U180" s="22"/>
      <c r="V180" s="46" t="str">
        <f>IF(Table3[[#This Row],[TagOrderMethod]]="Ratio:","plants per 1 tag",IF(Table3[[#This Row],[TagOrderMethod]]="tags included","",IF(Table3[[#This Row],[TagOrderMethod]]="Qty:","tags",IF(Table3[[#This Row],[TagOrderMethod]]="Auto:",IF(U180&lt;&gt;"","tags","")))))</f>
        <v/>
      </c>
      <c r="W180" s="14">
        <v>50</v>
      </c>
      <c r="X180" s="14" t="str">
        <f>IF(ISNUMBER(SEARCH("tag",Table3[[#This Row],[Notes]])), "Yes", "No")</f>
        <v>No</v>
      </c>
      <c r="Y180" s="14" t="str">
        <f>IF(Table3[[#This Row],[Column11]]="yes","tags included","Auto:")</f>
        <v>Auto:</v>
      </c>
      <c r="Z18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Row],[TagOrderMethod]]="Auto:",IF(U180&gt;0,U180,IF(COUNTBLANK(L180:S180)=8,"",(IF(Table3[[#This Row],[Column11]]&lt;&gt;"no",Table3[[#This Row],[Size]]*(SUM(Table3[[#This Row],[Date 1]:[Date 8]])),"")))),""))),(Table3[[#This Row],[Bundle]])),"")</f>
        <v/>
      </c>
      <c r="AB180" s="86" t="str">
        <f t="shared" si="5"/>
        <v/>
      </c>
      <c r="AC180" s="68"/>
      <c r="AD180" s="37"/>
      <c r="AE180" s="38"/>
      <c r="AF180" s="39"/>
      <c r="AG180" s="111" t="s">
        <v>21</v>
      </c>
      <c r="AH180" s="111" t="s">
        <v>21</v>
      </c>
      <c r="AI180" s="111" t="s">
        <v>1182</v>
      </c>
      <c r="AJ180" s="111" t="s">
        <v>1183</v>
      </c>
      <c r="AK180" s="111" t="s">
        <v>1184</v>
      </c>
      <c r="AL180" s="111" t="s">
        <v>21</v>
      </c>
      <c r="AM180" s="111" t="b">
        <f>IF(AND(Table3[[#This Row],[Column68]]=TRUE,COUNTBLANK(Table3[[#This Row],[Date 1]:[Date 8]])=8),TRUE,FALSE)</f>
        <v>0</v>
      </c>
      <c r="AN180" s="111" t="b">
        <f>COUNTIF(Table3[[#This Row],[512]:[51]],"yes")&gt;0</f>
        <v>0</v>
      </c>
      <c r="AO180" s="40" t="str">
        <f>IF(Table3[[#This Row],[512]]="yes",Table3[[#This Row],[Column1]],"")</f>
        <v/>
      </c>
      <c r="AP180" s="40" t="str">
        <f>IF(Table3[[#This Row],[250]]="yes",Table3[[#This Row],[Column1.5]],"")</f>
        <v/>
      </c>
      <c r="AQ180" s="40" t="str">
        <f>IF(Table3[[#This Row],[288]]="yes",Table3[[#This Row],[Column2]],"")</f>
        <v/>
      </c>
      <c r="AR180" s="40" t="str">
        <f>IF(Table3[[#This Row],[144]]="yes",Table3[[#This Row],[Column3]],"")</f>
        <v/>
      </c>
      <c r="AS180" s="40" t="str">
        <f>IF(Table3[[#This Row],[26]]="yes",Table3[[#This Row],[Column4]],"")</f>
        <v/>
      </c>
      <c r="AT180" s="40" t="str">
        <f>IF(Table3[[#This Row],[51]]="yes",Table3[[#This Row],[Column5]],"")</f>
        <v/>
      </c>
      <c r="AU180" s="25" t="str">
        <f>IF(COUNTBLANK(Table3[[#This Row],[Date 1]:[Date 8]])=7,IF(Table3[[#This Row],[Column9]]&lt;&gt;"",IF(SUM(L180:S180)&lt;&gt;0,Table3[[#This Row],[Column9]],""),""),(SUBSTITUTE(TRIM(SUBSTITUTE(AO180&amp;","&amp;AP180&amp;","&amp;AQ180&amp;","&amp;AR180&amp;","&amp;AS180&amp;","&amp;AT180&amp;",",","," "))," ",", ")))</f>
        <v/>
      </c>
      <c r="AV180" s="31" t="e">
        <f>IF(COUNTBLANK(L180:AC180)&lt;&gt;13,IF(Table3[[#This Row],[Comments]]="Please order in multiples of 20. Minimum order of 100.",IF(COUNTBLANK(Table3[[#This Row],[Date 1]:[Order]])=12,"",1),1),IF(OR(F180="yes",G180="yes",H180="yes",I180="yes",J180="yes",K180="yes",#REF!="yes"),1,""))</f>
        <v>#REF!</v>
      </c>
    </row>
    <row r="181" spans="1:48" ht="36" thickBot="1" x14ac:dyDescent="0.4">
      <c r="A181" s="23" t="s">
        <v>128</v>
      </c>
      <c r="B181" s="125">
        <v>4840</v>
      </c>
      <c r="C181" s="13" t="s">
        <v>348</v>
      </c>
      <c r="D181" s="28" t="s">
        <v>593</v>
      </c>
      <c r="E181" s="27"/>
      <c r="F181" s="26" t="s">
        <v>21</v>
      </c>
      <c r="G181" s="26" t="s">
        <v>21</v>
      </c>
      <c r="H181" s="26" t="s">
        <v>88</v>
      </c>
      <c r="I181" s="26" t="s">
        <v>88</v>
      </c>
      <c r="J181" s="26" t="s">
        <v>88</v>
      </c>
      <c r="K181" s="26" t="s">
        <v>21</v>
      </c>
      <c r="L181" s="19"/>
      <c r="M181" s="17"/>
      <c r="N181" s="17"/>
      <c r="O181" s="17"/>
      <c r="P181" s="17"/>
      <c r="Q181" s="17"/>
      <c r="R181" s="17"/>
      <c r="S181" s="18"/>
      <c r="T181" s="131" t="str">
        <f>Table3[[#This Row],[Column12]]</f>
        <v>Auto:</v>
      </c>
      <c r="U181" s="22"/>
      <c r="V181" s="46" t="str">
        <f>IF(Table3[[#This Row],[TagOrderMethod]]="Ratio:","plants per 1 tag",IF(Table3[[#This Row],[TagOrderMethod]]="tags included","",IF(Table3[[#This Row],[TagOrderMethod]]="Qty:","tags",IF(Table3[[#This Row],[TagOrderMethod]]="Auto:",IF(U181&lt;&gt;"","tags","")))))</f>
        <v/>
      </c>
      <c r="W181" s="14">
        <v>50</v>
      </c>
      <c r="X181" s="14" t="str">
        <f>IF(ISNUMBER(SEARCH("tag",Table3[[#This Row],[Notes]])), "Yes", "No")</f>
        <v>No</v>
      </c>
      <c r="Y181" s="14" t="str">
        <f>IF(Table3[[#This Row],[Column11]]="yes","tags included","Auto:")</f>
        <v>Auto:</v>
      </c>
      <c r="Z18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Row],[TagOrderMethod]]="Auto:",IF(U181&gt;0,U181,IF(COUNTBLANK(L181:S181)=8,"",(IF(Table3[[#This Row],[Column11]]&lt;&gt;"no",Table3[[#This Row],[Size]]*(SUM(Table3[[#This Row],[Date 1]:[Date 8]])),"")))),""))),(Table3[[#This Row],[Bundle]])),"")</f>
        <v/>
      </c>
      <c r="AB181" s="86" t="str">
        <f t="shared" si="5"/>
        <v/>
      </c>
      <c r="AC181" s="68"/>
      <c r="AD181" s="37"/>
      <c r="AE181" s="38"/>
      <c r="AF181" s="39"/>
      <c r="AG181" s="111" t="s">
        <v>21</v>
      </c>
      <c r="AH181" s="111" t="s">
        <v>21</v>
      </c>
      <c r="AI181" s="111" t="s">
        <v>656</v>
      </c>
      <c r="AJ181" s="111" t="s">
        <v>657</v>
      </c>
      <c r="AK181" s="111" t="s">
        <v>1185</v>
      </c>
      <c r="AL181" s="111" t="s">
        <v>21</v>
      </c>
      <c r="AM181" s="111" t="b">
        <f>IF(AND(Table3[[#This Row],[Column68]]=TRUE,COUNTBLANK(Table3[[#This Row],[Date 1]:[Date 8]])=8),TRUE,FALSE)</f>
        <v>0</v>
      </c>
      <c r="AN181" s="111" t="b">
        <f>COUNTIF(Table3[[#This Row],[512]:[51]],"yes")&gt;0</f>
        <v>0</v>
      </c>
      <c r="AO181" s="40" t="str">
        <f>IF(Table3[[#This Row],[512]]="yes",Table3[[#This Row],[Column1]],"")</f>
        <v/>
      </c>
      <c r="AP181" s="40" t="str">
        <f>IF(Table3[[#This Row],[250]]="yes",Table3[[#This Row],[Column1.5]],"")</f>
        <v/>
      </c>
      <c r="AQ181" s="40" t="str">
        <f>IF(Table3[[#This Row],[288]]="yes",Table3[[#This Row],[Column2]],"")</f>
        <v/>
      </c>
      <c r="AR181" s="40" t="str">
        <f>IF(Table3[[#This Row],[144]]="yes",Table3[[#This Row],[Column3]],"")</f>
        <v/>
      </c>
      <c r="AS181" s="40" t="str">
        <f>IF(Table3[[#This Row],[26]]="yes",Table3[[#This Row],[Column4]],"")</f>
        <v/>
      </c>
      <c r="AT181" s="40" t="str">
        <f>IF(Table3[[#This Row],[51]]="yes",Table3[[#This Row],[Column5]],"")</f>
        <v/>
      </c>
      <c r="AU181" s="25" t="str">
        <f>IF(COUNTBLANK(Table3[[#This Row],[Date 1]:[Date 8]])=7,IF(Table3[[#This Row],[Column9]]&lt;&gt;"",IF(SUM(L181:S181)&lt;&gt;0,Table3[[#This Row],[Column9]],""),""),(SUBSTITUTE(TRIM(SUBSTITUTE(AO181&amp;","&amp;AP181&amp;","&amp;AQ181&amp;","&amp;AR181&amp;","&amp;AS181&amp;","&amp;AT181&amp;",",","," "))," ",", ")))</f>
        <v/>
      </c>
      <c r="AV181" s="31" t="e">
        <f>IF(COUNTBLANK(L181:AC181)&lt;&gt;13,IF(Table3[[#This Row],[Comments]]="Please order in multiples of 20. Minimum order of 100.",IF(COUNTBLANK(Table3[[#This Row],[Date 1]:[Order]])=12,"",1),1),IF(OR(F181="yes",G181="yes",H181="yes",I181="yes",J181="yes",K181="yes",#REF!="yes"),1,""))</f>
        <v>#REF!</v>
      </c>
    </row>
    <row r="182" spans="1:48" ht="36" thickBot="1" x14ac:dyDescent="0.4">
      <c r="A182" s="23" t="s">
        <v>128</v>
      </c>
      <c r="B182" s="125">
        <v>4845</v>
      </c>
      <c r="C182" s="13" t="s">
        <v>348</v>
      </c>
      <c r="D182" s="28" t="s">
        <v>594</v>
      </c>
      <c r="E182" s="27"/>
      <c r="F182" s="26" t="s">
        <v>21</v>
      </c>
      <c r="G182" s="26" t="s">
        <v>21</v>
      </c>
      <c r="H182" s="26" t="s">
        <v>88</v>
      </c>
      <c r="I182" s="26" t="s">
        <v>88</v>
      </c>
      <c r="J182" s="26" t="s">
        <v>88</v>
      </c>
      <c r="K182" s="26" t="s">
        <v>21</v>
      </c>
      <c r="L182" s="19"/>
      <c r="M182" s="17"/>
      <c r="N182" s="17"/>
      <c r="O182" s="17"/>
      <c r="P182" s="17"/>
      <c r="Q182" s="17"/>
      <c r="R182" s="17"/>
      <c r="S182" s="18"/>
      <c r="T182" s="131" t="str">
        <f>Table3[[#This Row],[Column12]]</f>
        <v>Auto:</v>
      </c>
      <c r="U182" s="22"/>
      <c r="V182" s="46" t="str">
        <f>IF(Table3[[#This Row],[TagOrderMethod]]="Ratio:","plants per 1 tag",IF(Table3[[#This Row],[TagOrderMethod]]="tags included","",IF(Table3[[#This Row],[TagOrderMethod]]="Qty:","tags",IF(Table3[[#This Row],[TagOrderMethod]]="Auto:",IF(U182&lt;&gt;"","tags","")))))</f>
        <v/>
      </c>
      <c r="W182" s="14">
        <v>50</v>
      </c>
      <c r="X182" s="14" t="str">
        <f>IF(ISNUMBER(SEARCH("tag",Table3[[#This Row],[Notes]])), "Yes", "No")</f>
        <v>No</v>
      </c>
      <c r="Y182" s="14" t="str">
        <f>IF(Table3[[#This Row],[Column11]]="yes","tags included","Auto:")</f>
        <v>Auto:</v>
      </c>
      <c r="Z18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Row],[TagOrderMethod]]="Auto:",IF(U182&gt;0,U182,IF(COUNTBLANK(L182:S182)=8,"",(IF(Table3[[#This Row],[Column11]]&lt;&gt;"no",Table3[[#This Row],[Size]]*(SUM(Table3[[#This Row],[Date 1]:[Date 8]])),"")))),""))),(Table3[[#This Row],[Bundle]])),"")</f>
        <v/>
      </c>
      <c r="AB182" s="86" t="str">
        <f t="shared" si="5"/>
        <v/>
      </c>
      <c r="AC182" s="68"/>
      <c r="AD182" s="37"/>
      <c r="AE182" s="38"/>
      <c r="AF182" s="39"/>
      <c r="AG182" s="111" t="s">
        <v>21</v>
      </c>
      <c r="AH182" s="111" t="s">
        <v>21</v>
      </c>
      <c r="AI182" s="111" t="s">
        <v>658</v>
      </c>
      <c r="AJ182" s="111" t="s">
        <v>659</v>
      </c>
      <c r="AK182" s="111" t="s">
        <v>1186</v>
      </c>
      <c r="AL182" s="111" t="s">
        <v>21</v>
      </c>
      <c r="AM182" s="111" t="b">
        <f>IF(AND(Table3[[#This Row],[Column68]]=TRUE,COUNTBLANK(Table3[[#This Row],[Date 1]:[Date 8]])=8),TRUE,FALSE)</f>
        <v>0</v>
      </c>
      <c r="AN182" s="111" t="b">
        <f>COUNTIF(Table3[[#This Row],[512]:[51]],"yes")&gt;0</f>
        <v>0</v>
      </c>
      <c r="AO182" s="40" t="str">
        <f>IF(Table3[[#This Row],[512]]="yes",Table3[[#This Row],[Column1]],"")</f>
        <v/>
      </c>
      <c r="AP182" s="40" t="str">
        <f>IF(Table3[[#This Row],[250]]="yes",Table3[[#This Row],[Column1.5]],"")</f>
        <v/>
      </c>
      <c r="AQ182" s="40" t="str">
        <f>IF(Table3[[#This Row],[288]]="yes",Table3[[#This Row],[Column2]],"")</f>
        <v/>
      </c>
      <c r="AR182" s="40" t="str">
        <f>IF(Table3[[#This Row],[144]]="yes",Table3[[#This Row],[Column3]],"")</f>
        <v/>
      </c>
      <c r="AS182" s="40" t="str">
        <f>IF(Table3[[#This Row],[26]]="yes",Table3[[#This Row],[Column4]],"")</f>
        <v/>
      </c>
      <c r="AT182" s="40" t="str">
        <f>IF(Table3[[#This Row],[51]]="yes",Table3[[#This Row],[Column5]],"")</f>
        <v/>
      </c>
      <c r="AU182" s="25" t="str">
        <f>IF(COUNTBLANK(Table3[[#This Row],[Date 1]:[Date 8]])=7,IF(Table3[[#This Row],[Column9]]&lt;&gt;"",IF(SUM(L182:S182)&lt;&gt;0,Table3[[#This Row],[Column9]],""),""),(SUBSTITUTE(TRIM(SUBSTITUTE(AO182&amp;","&amp;AP182&amp;","&amp;AQ182&amp;","&amp;AR182&amp;","&amp;AS182&amp;","&amp;AT182&amp;",",","," "))," ",", ")))</f>
        <v/>
      </c>
      <c r="AV182" s="31" t="e">
        <f>IF(COUNTBLANK(L182:AC182)&lt;&gt;13,IF(Table3[[#This Row],[Comments]]="Please order in multiples of 20. Minimum order of 100.",IF(COUNTBLANK(Table3[[#This Row],[Date 1]:[Order]])=12,"",1),1),IF(OR(F182="yes",G182="yes",H182="yes",I182="yes",J182="yes",K182="yes",#REF!="yes"),1,""))</f>
        <v>#REF!</v>
      </c>
    </row>
    <row r="183" spans="1:48" ht="36" thickBot="1" x14ac:dyDescent="0.4">
      <c r="A183" s="23" t="s">
        <v>128</v>
      </c>
      <c r="B183" s="125">
        <v>4850</v>
      </c>
      <c r="C183" s="13" t="s">
        <v>348</v>
      </c>
      <c r="D183" s="28" t="s">
        <v>595</v>
      </c>
      <c r="E183" s="27"/>
      <c r="F183" s="26" t="s">
        <v>21</v>
      </c>
      <c r="G183" s="26" t="s">
        <v>21</v>
      </c>
      <c r="H183" s="26" t="s">
        <v>88</v>
      </c>
      <c r="I183" s="26" t="s">
        <v>88</v>
      </c>
      <c r="J183" s="26" t="s">
        <v>88</v>
      </c>
      <c r="K183" s="26" t="s">
        <v>21</v>
      </c>
      <c r="L183" s="19"/>
      <c r="M183" s="17"/>
      <c r="N183" s="17"/>
      <c r="O183" s="17"/>
      <c r="P183" s="17"/>
      <c r="Q183" s="17"/>
      <c r="R183" s="17"/>
      <c r="S183" s="18"/>
      <c r="T183" s="131" t="str">
        <f>Table3[[#This Row],[Column12]]</f>
        <v>Auto:</v>
      </c>
      <c r="U183" s="22"/>
      <c r="V183" s="46" t="str">
        <f>IF(Table3[[#This Row],[TagOrderMethod]]="Ratio:","plants per 1 tag",IF(Table3[[#This Row],[TagOrderMethod]]="tags included","",IF(Table3[[#This Row],[TagOrderMethod]]="Qty:","tags",IF(Table3[[#This Row],[TagOrderMethod]]="Auto:",IF(U183&lt;&gt;"","tags","")))))</f>
        <v/>
      </c>
      <c r="W183" s="14">
        <v>50</v>
      </c>
      <c r="X183" s="14" t="str">
        <f>IF(ISNUMBER(SEARCH("tag",Table3[[#This Row],[Notes]])), "Yes", "No")</f>
        <v>No</v>
      </c>
      <c r="Y183" s="14" t="str">
        <f>IF(Table3[[#This Row],[Column11]]="yes","tags included","Auto:")</f>
        <v>Auto:</v>
      </c>
      <c r="Z18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Row],[TagOrderMethod]]="Auto:",IF(U183&gt;0,U183,IF(COUNTBLANK(L183:S183)=8,"",(IF(Table3[[#This Row],[Column11]]&lt;&gt;"no",Table3[[#This Row],[Size]]*(SUM(Table3[[#This Row],[Date 1]:[Date 8]])),"")))),""))),(Table3[[#This Row],[Bundle]])),"")</f>
        <v/>
      </c>
      <c r="AB183" s="86" t="str">
        <f t="shared" si="5"/>
        <v/>
      </c>
      <c r="AC183" s="68"/>
      <c r="AD183" s="37"/>
      <c r="AE183" s="38"/>
      <c r="AF183" s="39"/>
      <c r="AG183" s="111" t="s">
        <v>21</v>
      </c>
      <c r="AH183" s="111" t="s">
        <v>21</v>
      </c>
      <c r="AI183" s="111" t="s">
        <v>1187</v>
      </c>
      <c r="AJ183" s="111" t="s">
        <v>1188</v>
      </c>
      <c r="AK183" s="111" t="s">
        <v>1189</v>
      </c>
      <c r="AL183" s="111" t="s">
        <v>21</v>
      </c>
      <c r="AM183" s="111" t="b">
        <f>IF(AND(Table3[[#This Row],[Column68]]=TRUE,COUNTBLANK(Table3[[#This Row],[Date 1]:[Date 8]])=8),TRUE,FALSE)</f>
        <v>0</v>
      </c>
      <c r="AN183" s="111" t="b">
        <f>COUNTIF(Table3[[#This Row],[512]:[51]],"yes")&gt;0</f>
        <v>0</v>
      </c>
      <c r="AO183" s="40" t="str">
        <f>IF(Table3[[#This Row],[512]]="yes",Table3[[#This Row],[Column1]],"")</f>
        <v/>
      </c>
      <c r="AP183" s="40" t="str">
        <f>IF(Table3[[#This Row],[250]]="yes",Table3[[#This Row],[Column1.5]],"")</f>
        <v/>
      </c>
      <c r="AQ183" s="40" t="str">
        <f>IF(Table3[[#This Row],[288]]="yes",Table3[[#This Row],[Column2]],"")</f>
        <v/>
      </c>
      <c r="AR183" s="40" t="str">
        <f>IF(Table3[[#This Row],[144]]="yes",Table3[[#This Row],[Column3]],"")</f>
        <v/>
      </c>
      <c r="AS183" s="40" t="str">
        <f>IF(Table3[[#This Row],[26]]="yes",Table3[[#This Row],[Column4]],"")</f>
        <v/>
      </c>
      <c r="AT183" s="40" t="str">
        <f>IF(Table3[[#This Row],[51]]="yes",Table3[[#This Row],[Column5]],"")</f>
        <v/>
      </c>
      <c r="AU183" s="25" t="str">
        <f>IF(COUNTBLANK(Table3[[#This Row],[Date 1]:[Date 8]])=7,IF(Table3[[#This Row],[Column9]]&lt;&gt;"",IF(SUM(L183:S183)&lt;&gt;0,Table3[[#This Row],[Column9]],""),""),(SUBSTITUTE(TRIM(SUBSTITUTE(AO183&amp;","&amp;AP183&amp;","&amp;AQ183&amp;","&amp;AR183&amp;","&amp;AS183&amp;","&amp;AT183&amp;",",","," "))," ",", ")))</f>
        <v/>
      </c>
      <c r="AV183" s="31" t="e">
        <f>IF(COUNTBLANK(L183:AC183)&lt;&gt;13,IF(Table3[[#This Row],[Comments]]="Please order in multiples of 20. Minimum order of 100.",IF(COUNTBLANK(Table3[[#This Row],[Date 1]:[Order]])=12,"",1),1),IF(OR(F183="yes",G183="yes",H183="yes",I183="yes",J183="yes",K183="yes",#REF!="yes"),1,""))</f>
        <v>#REF!</v>
      </c>
    </row>
    <row r="184" spans="1:48" ht="36" thickBot="1" x14ac:dyDescent="0.4">
      <c r="A184" s="23" t="s">
        <v>128</v>
      </c>
      <c r="B184" s="125">
        <v>4855</v>
      </c>
      <c r="C184" s="13" t="s">
        <v>348</v>
      </c>
      <c r="D184" s="28" t="s">
        <v>76</v>
      </c>
      <c r="E184" s="27"/>
      <c r="F184" s="26" t="s">
        <v>21</v>
      </c>
      <c r="G184" s="26" t="s">
        <v>21</v>
      </c>
      <c r="H184" s="26" t="s">
        <v>88</v>
      </c>
      <c r="I184" s="26" t="s">
        <v>88</v>
      </c>
      <c r="J184" s="26" t="s">
        <v>88</v>
      </c>
      <c r="K184" s="26" t="s">
        <v>21</v>
      </c>
      <c r="L184" s="19"/>
      <c r="M184" s="17"/>
      <c r="N184" s="17"/>
      <c r="O184" s="17"/>
      <c r="P184" s="17"/>
      <c r="Q184" s="17"/>
      <c r="R184" s="17"/>
      <c r="S184" s="18"/>
      <c r="T184" s="131" t="str">
        <f>Table3[[#This Row],[Column12]]</f>
        <v>Auto:</v>
      </c>
      <c r="U184" s="22"/>
      <c r="V184" s="46" t="str">
        <f>IF(Table3[[#This Row],[TagOrderMethod]]="Ratio:","plants per 1 tag",IF(Table3[[#This Row],[TagOrderMethod]]="tags included","",IF(Table3[[#This Row],[TagOrderMethod]]="Qty:","tags",IF(Table3[[#This Row],[TagOrderMethod]]="Auto:",IF(U184&lt;&gt;"","tags","")))))</f>
        <v/>
      </c>
      <c r="W184" s="14">
        <v>50</v>
      </c>
      <c r="X184" s="14" t="str">
        <f>IF(ISNUMBER(SEARCH("tag",Table3[[#This Row],[Notes]])), "Yes", "No")</f>
        <v>No</v>
      </c>
      <c r="Y184" s="14" t="str">
        <f>IF(Table3[[#This Row],[Column11]]="yes","tags included","Auto:")</f>
        <v>Auto:</v>
      </c>
      <c r="Z18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Row],[TagOrderMethod]]="Auto:",IF(U184&gt;0,U184,IF(COUNTBLANK(L184:S184)=8,"",(IF(Table3[[#This Row],[Column11]]&lt;&gt;"no",Table3[[#This Row],[Size]]*(SUM(Table3[[#This Row],[Date 1]:[Date 8]])),"")))),""))),(Table3[[#This Row],[Bundle]])),"")</f>
        <v/>
      </c>
      <c r="AB184" s="86" t="str">
        <f t="shared" si="5"/>
        <v/>
      </c>
      <c r="AC184" s="68"/>
      <c r="AD184" s="37"/>
      <c r="AE184" s="38"/>
      <c r="AF184" s="39"/>
      <c r="AG184" s="111" t="s">
        <v>21</v>
      </c>
      <c r="AH184" s="111" t="s">
        <v>21</v>
      </c>
      <c r="AI184" s="111" t="s">
        <v>1190</v>
      </c>
      <c r="AJ184" s="111" t="s">
        <v>1191</v>
      </c>
      <c r="AK184" s="111" t="s">
        <v>1192</v>
      </c>
      <c r="AL184" s="111" t="s">
        <v>21</v>
      </c>
      <c r="AM184" s="111" t="b">
        <f>IF(AND(Table3[[#This Row],[Column68]]=TRUE,COUNTBLANK(Table3[[#This Row],[Date 1]:[Date 8]])=8),TRUE,FALSE)</f>
        <v>0</v>
      </c>
      <c r="AN184" s="111" t="b">
        <f>COUNTIF(Table3[[#This Row],[512]:[51]],"yes")&gt;0</f>
        <v>0</v>
      </c>
      <c r="AO184" s="40" t="str">
        <f>IF(Table3[[#This Row],[512]]="yes",Table3[[#This Row],[Column1]],"")</f>
        <v/>
      </c>
      <c r="AP184" s="40" t="str">
        <f>IF(Table3[[#This Row],[250]]="yes",Table3[[#This Row],[Column1.5]],"")</f>
        <v/>
      </c>
      <c r="AQ184" s="40" t="str">
        <f>IF(Table3[[#This Row],[288]]="yes",Table3[[#This Row],[Column2]],"")</f>
        <v/>
      </c>
      <c r="AR184" s="40" t="str">
        <f>IF(Table3[[#This Row],[144]]="yes",Table3[[#This Row],[Column3]],"")</f>
        <v/>
      </c>
      <c r="AS184" s="40" t="str">
        <f>IF(Table3[[#This Row],[26]]="yes",Table3[[#This Row],[Column4]],"")</f>
        <v/>
      </c>
      <c r="AT184" s="40" t="str">
        <f>IF(Table3[[#This Row],[51]]="yes",Table3[[#This Row],[Column5]],"")</f>
        <v/>
      </c>
      <c r="AU184" s="25" t="str">
        <f>IF(COUNTBLANK(Table3[[#This Row],[Date 1]:[Date 8]])=7,IF(Table3[[#This Row],[Column9]]&lt;&gt;"",IF(SUM(L184:S184)&lt;&gt;0,Table3[[#This Row],[Column9]],""),""),(SUBSTITUTE(TRIM(SUBSTITUTE(AO184&amp;","&amp;AP184&amp;","&amp;AQ184&amp;","&amp;AR184&amp;","&amp;AS184&amp;","&amp;AT184&amp;",",","," "))," ",", ")))</f>
        <v/>
      </c>
      <c r="AV184" s="31" t="e">
        <f>IF(COUNTBLANK(L184:AC184)&lt;&gt;13,IF(Table3[[#This Row],[Comments]]="Please order in multiples of 20. Minimum order of 100.",IF(COUNTBLANK(Table3[[#This Row],[Date 1]:[Order]])=12,"",1),1),IF(OR(F184="yes",G184="yes",H184="yes",I184="yes",J184="yes",K184="yes",#REF!="yes"),1,""))</f>
        <v>#REF!</v>
      </c>
    </row>
    <row r="185" spans="1:48" ht="36" thickBot="1" x14ac:dyDescent="0.4">
      <c r="A185" s="23" t="s">
        <v>128</v>
      </c>
      <c r="B185" s="125">
        <v>4856</v>
      </c>
      <c r="C185" s="13" t="s">
        <v>348</v>
      </c>
      <c r="D185" s="28" t="s">
        <v>424</v>
      </c>
      <c r="E185" s="27"/>
      <c r="F185" s="26" t="s">
        <v>21</v>
      </c>
      <c r="G185" s="26" t="s">
        <v>21</v>
      </c>
      <c r="H185" s="26" t="s">
        <v>88</v>
      </c>
      <c r="I185" s="26" t="s">
        <v>88</v>
      </c>
      <c r="J185" s="26" t="s">
        <v>88</v>
      </c>
      <c r="K185" s="26" t="s">
        <v>21</v>
      </c>
      <c r="L185" s="19"/>
      <c r="M185" s="17"/>
      <c r="N185" s="17"/>
      <c r="O185" s="17"/>
      <c r="P185" s="17"/>
      <c r="Q185" s="17"/>
      <c r="R185" s="17"/>
      <c r="S185" s="18"/>
      <c r="T185" s="131" t="str">
        <f>Table3[[#This Row],[Column12]]</f>
        <v>Auto:</v>
      </c>
      <c r="U185" s="22"/>
      <c r="V185" s="46" t="str">
        <f>IF(Table3[[#This Row],[TagOrderMethod]]="Ratio:","plants per 1 tag",IF(Table3[[#This Row],[TagOrderMethod]]="tags included","",IF(Table3[[#This Row],[TagOrderMethod]]="Qty:","tags",IF(Table3[[#This Row],[TagOrderMethod]]="Auto:",IF(U185&lt;&gt;"","tags","")))))</f>
        <v/>
      </c>
      <c r="W185" s="14">
        <v>50</v>
      </c>
      <c r="X185" s="14" t="str">
        <f>IF(ISNUMBER(SEARCH("tag",Table3[[#This Row],[Notes]])), "Yes", "No")</f>
        <v>No</v>
      </c>
      <c r="Y185" s="14" t="str">
        <f>IF(Table3[[#This Row],[Column11]]="yes","tags included","Auto:")</f>
        <v>Auto:</v>
      </c>
      <c r="Z18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Row],[TagOrderMethod]]="Auto:",IF(U185&gt;0,U185,IF(COUNTBLANK(L185:S185)=8,"",(IF(Table3[[#This Row],[Column11]]&lt;&gt;"no",Table3[[#This Row],[Size]]*(SUM(Table3[[#This Row],[Date 1]:[Date 8]])),"")))),""))),(Table3[[#This Row],[Bundle]])),"")</f>
        <v/>
      </c>
      <c r="AB185" s="86" t="str">
        <f t="shared" si="5"/>
        <v/>
      </c>
      <c r="AC185" s="68"/>
      <c r="AD185" s="37"/>
      <c r="AE185" s="38"/>
      <c r="AF185" s="39"/>
      <c r="AG185" s="111" t="s">
        <v>21</v>
      </c>
      <c r="AH185" s="111" t="s">
        <v>21</v>
      </c>
      <c r="AI185" s="111" t="s">
        <v>1193</v>
      </c>
      <c r="AJ185" s="111" t="s">
        <v>1194</v>
      </c>
      <c r="AK185" s="111" t="s">
        <v>1195</v>
      </c>
      <c r="AL185" s="111" t="s">
        <v>21</v>
      </c>
      <c r="AM185" s="111" t="b">
        <f>IF(AND(Table3[[#This Row],[Column68]]=TRUE,COUNTBLANK(Table3[[#This Row],[Date 1]:[Date 8]])=8),TRUE,FALSE)</f>
        <v>0</v>
      </c>
      <c r="AN185" s="111" t="b">
        <f>COUNTIF(Table3[[#This Row],[512]:[51]],"yes")&gt;0</f>
        <v>0</v>
      </c>
      <c r="AO185" s="40" t="str">
        <f>IF(Table3[[#This Row],[512]]="yes",Table3[[#This Row],[Column1]],"")</f>
        <v/>
      </c>
      <c r="AP185" s="40" t="str">
        <f>IF(Table3[[#This Row],[250]]="yes",Table3[[#This Row],[Column1.5]],"")</f>
        <v/>
      </c>
      <c r="AQ185" s="40" t="str">
        <f>IF(Table3[[#This Row],[288]]="yes",Table3[[#This Row],[Column2]],"")</f>
        <v/>
      </c>
      <c r="AR185" s="40" t="str">
        <f>IF(Table3[[#This Row],[144]]="yes",Table3[[#This Row],[Column3]],"")</f>
        <v/>
      </c>
      <c r="AS185" s="40" t="str">
        <f>IF(Table3[[#This Row],[26]]="yes",Table3[[#This Row],[Column4]],"")</f>
        <v/>
      </c>
      <c r="AT185" s="40" t="str">
        <f>IF(Table3[[#This Row],[51]]="yes",Table3[[#This Row],[Column5]],"")</f>
        <v/>
      </c>
      <c r="AU185" s="25" t="str">
        <f>IF(COUNTBLANK(Table3[[#This Row],[Date 1]:[Date 8]])=7,IF(Table3[[#This Row],[Column9]]&lt;&gt;"",IF(SUM(L185:S185)&lt;&gt;0,Table3[[#This Row],[Column9]],""),""),(SUBSTITUTE(TRIM(SUBSTITUTE(AO185&amp;","&amp;AP185&amp;","&amp;AQ185&amp;","&amp;AR185&amp;","&amp;AS185&amp;","&amp;AT185&amp;",",","," "))," ",", ")))</f>
        <v/>
      </c>
      <c r="AV185" s="31" t="e">
        <f>IF(COUNTBLANK(L185:AC185)&lt;&gt;13,IF(Table3[[#This Row],[Comments]]="Please order in multiples of 20. Minimum order of 100.",IF(COUNTBLANK(Table3[[#This Row],[Date 1]:[Order]])=12,"",1),1),IF(OR(F185="yes",G185="yes",H185="yes",I185="yes",J185="yes",K185="yes",#REF!="yes"),1,""))</f>
        <v>#REF!</v>
      </c>
    </row>
    <row r="186" spans="1:48" ht="36" thickBot="1" x14ac:dyDescent="0.4">
      <c r="A186" s="23" t="s">
        <v>128</v>
      </c>
      <c r="B186" s="125">
        <v>4870</v>
      </c>
      <c r="C186" s="13" t="s">
        <v>348</v>
      </c>
      <c r="D186" s="28" t="s">
        <v>764</v>
      </c>
      <c r="E186" s="27"/>
      <c r="F186" s="26" t="s">
        <v>21</v>
      </c>
      <c r="G186" s="26" t="s">
        <v>21</v>
      </c>
      <c r="H186" s="26" t="s">
        <v>88</v>
      </c>
      <c r="I186" s="26" t="s">
        <v>88</v>
      </c>
      <c r="J186" s="26" t="s">
        <v>88</v>
      </c>
      <c r="K186" s="26" t="s">
        <v>21</v>
      </c>
      <c r="L186" s="19"/>
      <c r="M186" s="17"/>
      <c r="N186" s="17"/>
      <c r="O186" s="17"/>
      <c r="P186" s="17"/>
      <c r="Q186" s="17"/>
      <c r="R186" s="17"/>
      <c r="S186" s="18"/>
      <c r="T186" s="131" t="str">
        <f>Table3[[#This Row],[Column12]]</f>
        <v>Auto:</v>
      </c>
      <c r="U186" s="22"/>
      <c r="V186" s="46" t="str">
        <f>IF(Table3[[#This Row],[TagOrderMethod]]="Ratio:","plants per 1 tag",IF(Table3[[#This Row],[TagOrderMethod]]="tags included","",IF(Table3[[#This Row],[TagOrderMethod]]="Qty:","tags",IF(Table3[[#This Row],[TagOrderMethod]]="Auto:",IF(U186&lt;&gt;"","tags","")))))</f>
        <v/>
      </c>
      <c r="W186" s="14">
        <v>50</v>
      </c>
      <c r="X186" s="14" t="str">
        <f>IF(ISNUMBER(SEARCH("tag",Table3[[#This Row],[Notes]])), "Yes", "No")</f>
        <v>No</v>
      </c>
      <c r="Y186" s="14" t="str">
        <f>IF(Table3[[#This Row],[Column11]]="yes","tags included","Auto:")</f>
        <v>Auto:</v>
      </c>
      <c r="Z18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Row],[TagOrderMethod]]="Auto:",IF(U186&gt;0,U186,IF(COUNTBLANK(L186:S186)=8,"",(IF(Table3[[#This Row],[Column11]]&lt;&gt;"no",Table3[[#This Row],[Size]]*(SUM(Table3[[#This Row],[Date 1]:[Date 8]])),"")))),""))),(Table3[[#This Row],[Bundle]])),"")</f>
        <v/>
      </c>
      <c r="AB186" s="86" t="str">
        <f t="shared" si="5"/>
        <v/>
      </c>
      <c r="AC186" s="68"/>
      <c r="AD186" s="37"/>
      <c r="AE186" s="38"/>
      <c r="AF186" s="39"/>
      <c r="AG186" s="111" t="s">
        <v>21</v>
      </c>
      <c r="AH186" s="111" t="s">
        <v>21</v>
      </c>
      <c r="AI186" s="111" t="s">
        <v>1196</v>
      </c>
      <c r="AJ186" s="111" t="s">
        <v>1197</v>
      </c>
      <c r="AK186" s="111" t="s">
        <v>1198</v>
      </c>
      <c r="AL186" s="111" t="s">
        <v>21</v>
      </c>
      <c r="AM186" s="111" t="b">
        <f>IF(AND(Table3[[#This Row],[Column68]]=TRUE,COUNTBLANK(Table3[[#This Row],[Date 1]:[Date 8]])=8),TRUE,FALSE)</f>
        <v>0</v>
      </c>
      <c r="AN186" s="111" t="b">
        <f>COUNTIF(Table3[[#This Row],[512]:[51]],"yes")&gt;0</f>
        <v>0</v>
      </c>
      <c r="AO186" s="40" t="str">
        <f>IF(Table3[[#This Row],[512]]="yes",Table3[[#This Row],[Column1]],"")</f>
        <v/>
      </c>
      <c r="AP186" s="40" t="str">
        <f>IF(Table3[[#This Row],[250]]="yes",Table3[[#This Row],[Column1.5]],"")</f>
        <v/>
      </c>
      <c r="AQ186" s="40" t="str">
        <f>IF(Table3[[#This Row],[288]]="yes",Table3[[#This Row],[Column2]],"")</f>
        <v/>
      </c>
      <c r="AR186" s="40" t="str">
        <f>IF(Table3[[#This Row],[144]]="yes",Table3[[#This Row],[Column3]],"")</f>
        <v/>
      </c>
      <c r="AS186" s="40" t="str">
        <f>IF(Table3[[#This Row],[26]]="yes",Table3[[#This Row],[Column4]],"")</f>
        <v/>
      </c>
      <c r="AT186" s="40" t="str">
        <f>IF(Table3[[#This Row],[51]]="yes",Table3[[#This Row],[Column5]],"")</f>
        <v/>
      </c>
      <c r="AU186" s="25" t="str">
        <f>IF(COUNTBLANK(Table3[[#This Row],[Date 1]:[Date 8]])=7,IF(Table3[[#This Row],[Column9]]&lt;&gt;"",IF(SUM(L186:S186)&lt;&gt;0,Table3[[#This Row],[Column9]],""),""),(SUBSTITUTE(TRIM(SUBSTITUTE(AO186&amp;","&amp;AP186&amp;","&amp;AQ186&amp;","&amp;AR186&amp;","&amp;AS186&amp;","&amp;AT186&amp;",",","," "))," ",", ")))</f>
        <v/>
      </c>
      <c r="AV186" s="31" t="e">
        <f>IF(COUNTBLANK(L186:AC186)&lt;&gt;13,IF(Table3[[#This Row],[Comments]]="Please order in multiples of 20. Minimum order of 100.",IF(COUNTBLANK(Table3[[#This Row],[Date 1]:[Order]])=12,"",1),1),IF(OR(F186="yes",G186="yes",H186="yes",I186="yes",J186="yes",K186="yes",#REF!="yes"),1,""))</f>
        <v>#REF!</v>
      </c>
    </row>
    <row r="187" spans="1:48" ht="36" thickBot="1" x14ac:dyDescent="0.4">
      <c r="A187" s="23" t="s">
        <v>128</v>
      </c>
      <c r="B187" s="125">
        <v>4871</v>
      </c>
      <c r="C187" s="13" t="s">
        <v>348</v>
      </c>
      <c r="D187" s="28" t="s">
        <v>765</v>
      </c>
      <c r="E187" s="27"/>
      <c r="F187" s="26" t="s">
        <v>21</v>
      </c>
      <c r="G187" s="26" t="s">
        <v>21</v>
      </c>
      <c r="H187" s="26" t="s">
        <v>88</v>
      </c>
      <c r="I187" s="26" t="s">
        <v>88</v>
      </c>
      <c r="J187" s="26" t="s">
        <v>88</v>
      </c>
      <c r="K187" s="26" t="s">
        <v>21</v>
      </c>
      <c r="L187" s="19"/>
      <c r="M187" s="17"/>
      <c r="N187" s="17"/>
      <c r="O187" s="17"/>
      <c r="P187" s="17"/>
      <c r="Q187" s="17"/>
      <c r="R187" s="17"/>
      <c r="S187" s="18"/>
      <c r="T187" s="131" t="str">
        <f>Table3[[#This Row],[Column12]]</f>
        <v>Auto:</v>
      </c>
      <c r="U187" s="22"/>
      <c r="V187" s="46" t="str">
        <f>IF(Table3[[#This Row],[TagOrderMethod]]="Ratio:","plants per 1 tag",IF(Table3[[#This Row],[TagOrderMethod]]="tags included","",IF(Table3[[#This Row],[TagOrderMethod]]="Qty:","tags",IF(Table3[[#This Row],[TagOrderMethod]]="Auto:",IF(U187&lt;&gt;"","tags","")))))</f>
        <v/>
      </c>
      <c r="W187" s="14">
        <v>50</v>
      </c>
      <c r="X187" s="14" t="str">
        <f>IF(ISNUMBER(SEARCH("tag",Table3[[#This Row],[Notes]])), "Yes", "No")</f>
        <v>No</v>
      </c>
      <c r="Y187" s="14" t="str">
        <f>IF(Table3[[#This Row],[Column11]]="yes","tags included","Auto:")</f>
        <v>Auto:</v>
      </c>
      <c r="Z18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Row],[TagOrderMethod]]="Auto:",IF(U187&gt;0,U187,IF(COUNTBLANK(L187:S187)=8,"",(IF(Table3[[#This Row],[Column11]]&lt;&gt;"no",Table3[[#This Row],[Size]]*(SUM(Table3[[#This Row],[Date 1]:[Date 8]])),"")))),""))),(Table3[[#This Row],[Bundle]])),"")</f>
        <v/>
      </c>
      <c r="AB187" s="86" t="str">
        <f t="shared" si="5"/>
        <v/>
      </c>
      <c r="AC187" s="68"/>
      <c r="AD187" s="37"/>
      <c r="AE187" s="38"/>
      <c r="AF187" s="39"/>
      <c r="AG187" s="111" t="s">
        <v>21</v>
      </c>
      <c r="AH187" s="111" t="s">
        <v>21</v>
      </c>
      <c r="AI187" s="111" t="s">
        <v>1199</v>
      </c>
      <c r="AJ187" s="111" t="s">
        <v>1200</v>
      </c>
      <c r="AK187" s="111" t="s">
        <v>1201</v>
      </c>
      <c r="AL187" s="111" t="s">
        <v>21</v>
      </c>
      <c r="AM187" s="111" t="b">
        <f>IF(AND(Table3[[#This Row],[Column68]]=TRUE,COUNTBLANK(Table3[[#This Row],[Date 1]:[Date 8]])=8),TRUE,FALSE)</f>
        <v>0</v>
      </c>
      <c r="AN187" s="111" t="b">
        <f>COUNTIF(Table3[[#This Row],[512]:[51]],"yes")&gt;0</f>
        <v>0</v>
      </c>
      <c r="AO187" s="40" t="str">
        <f>IF(Table3[[#This Row],[512]]="yes",Table3[[#This Row],[Column1]],"")</f>
        <v/>
      </c>
      <c r="AP187" s="40" t="str">
        <f>IF(Table3[[#This Row],[250]]="yes",Table3[[#This Row],[Column1.5]],"")</f>
        <v/>
      </c>
      <c r="AQ187" s="40" t="str">
        <f>IF(Table3[[#This Row],[288]]="yes",Table3[[#This Row],[Column2]],"")</f>
        <v/>
      </c>
      <c r="AR187" s="40" t="str">
        <f>IF(Table3[[#This Row],[144]]="yes",Table3[[#This Row],[Column3]],"")</f>
        <v/>
      </c>
      <c r="AS187" s="40" t="str">
        <f>IF(Table3[[#This Row],[26]]="yes",Table3[[#This Row],[Column4]],"")</f>
        <v/>
      </c>
      <c r="AT187" s="40" t="str">
        <f>IF(Table3[[#This Row],[51]]="yes",Table3[[#This Row],[Column5]],"")</f>
        <v/>
      </c>
      <c r="AU187" s="25" t="str">
        <f>IF(COUNTBLANK(Table3[[#This Row],[Date 1]:[Date 8]])=7,IF(Table3[[#This Row],[Column9]]&lt;&gt;"",IF(SUM(L187:S187)&lt;&gt;0,Table3[[#This Row],[Column9]],""),""),(SUBSTITUTE(TRIM(SUBSTITUTE(AO187&amp;","&amp;AP187&amp;","&amp;AQ187&amp;","&amp;AR187&amp;","&amp;AS187&amp;","&amp;AT187&amp;",",","," "))," ",", ")))</f>
        <v/>
      </c>
      <c r="AV187" s="31" t="e">
        <f>IF(COUNTBLANK(L187:AC187)&lt;&gt;13,IF(Table3[[#This Row],[Comments]]="Please order in multiples of 20. Minimum order of 100.",IF(COUNTBLANK(Table3[[#This Row],[Date 1]:[Order]])=12,"",1),1),IF(OR(F187="yes",G187="yes",H187="yes",I187="yes",J187="yes",K187="yes",#REF!="yes"),1,""))</f>
        <v>#REF!</v>
      </c>
    </row>
    <row r="188" spans="1:48" ht="36" thickBot="1" x14ac:dyDescent="0.4">
      <c r="A188" s="23" t="s">
        <v>128</v>
      </c>
      <c r="B188" s="125">
        <v>4872</v>
      </c>
      <c r="C188" s="13" t="s">
        <v>348</v>
      </c>
      <c r="D188" s="28" t="s">
        <v>766</v>
      </c>
      <c r="E188" s="27"/>
      <c r="F188" s="26" t="s">
        <v>21</v>
      </c>
      <c r="G188" s="26" t="s">
        <v>21</v>
      </c>
      <c r="H188" s="26" t="s">
        <v>88</v>
      </c>
      <c r="I188" s="26" t="s">
        <v>88</v>
      </c>
      <c r="J188" s="26" t="s">
        <v>88</v>
      </c>
      <c r="K188" s="26" t="s">
        <v>21</v>
      </c>
      <c r="L188" s="19"/>
      <c r="M188" s="17"/>
      <c r="N188" s="17"/>
      <c r="O188" s="17"/>
      <c r="P188" s="17"/>
      <c r="Q188" s="17"/>
      <c r="R188" s="17"/>
      <c r="S188" s="18"/>
      <c r="T188" s="131" t="str">
        <f>Table3[[#This Row],[Column12]]</f>
        <v>Auto:</v>
      </c>
      <c r="U188" s="22"/>
      <c r="V188" s="46" t="str">
        <f>IF(Table3[[#This Row],[TagOrderMethod]]="Ratio:","plants per 1 tag",IF(Table3[[#This Row],[TagOrderMethod]]="tags included","",IF(Table3[[#This Row],[TagOrderMethod]]="Qty:","tags",IF(Table3[[#This Row],[TagOrderMethod]]="Auto:",IF(U188&lt;&gt;"","tags","")))))</f>
        <v/>
      </c>
      <c r="W188" s="14">
        <v>50</v>
      </c>
      <c r="X188" s="14" t="str">
        <f>IF(ISNUMBER(SEARCH("tag",Table3[[#This Row],[Notes]])), "Yes", "No")</f>
        <v>No</v>
      </c>
      <c r="Y188" s="14" t="str">
        <f>IF(Table3[[#This Row],[Column11]]="yes","tags included","Auto:")</f>
        <v>Auto:</v>
      </c>
      <c r="Z18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Row],[TagOrderMethod]]="Auto:",IF(U188&gt;0,U188,IF(COUNTBLANK(L188:S188)=8,"",(IF(Table3[[#This Row],[Column11]]&lt;&gt;"no",Table3[[#This Row],[Size]]*(SUM(Table3[[#This Row],[Date 1]:[Date 8]])),"")))),""))),(Table3[[#This Row],[Bundle]])),"")</f>
        <v/>
      </c>
      <c r="AB188" s="86" t="str">
        <f t="shared" si="5"/>
        <v/>
      </c>
      <c r="AC188" s="68"/>
      <c r="AD188" s="37"/>
      <c r="AE188" s="38"/>
      <c r="AF188" s="39"/>
      <c r="AG188" s="111" t="s">
        <v>21</v>
      </c>
      <c r="AH188" s="111" t="s">
        <v>21</v>
      </c>
      <c r="AI188" s="111" t="s">
        <v>1202</v>
      </c>
      <c r="AJ188" s="111" t="s">
        <v>1203</v>
      </c>
      <c r="AK188" s="111" t="s">
        <v>1204</v>
      </c>
      <c r="AL188" s="111" t="s">
        <v>21</v>
      </c>
      <c r="AM188" s="111" t="b">
        <f>IF(AND(Table3[[#This Row],[Column68]]=TRUE,COUNTBLANK(Table3[[#This Row],[Date 1]:[Date 8]])=8),TRUE,FALSE)</f>
        <v>0</v>
      </c>
      <c r="AN188" s="111" t="b">
        <f>COUNTIF(Table3[[#This Row],[512]:[51]],"yes")&gt;0</f>
        <v>0</v>
      </c>
      <c r="AO188" s="40" t="str">
        <f>IF(Table3[[#This Row],[512]]="yes",Table3[[#This Row],[Column1]],"")</f>
        <v/>
      </c>
      <c r="AP188" s="40" t="str">
        <f>IF(Table3[[#This Row],[250]]="yes",Table3[[#This Row],[Column1.5]],"")</f>
        <v/>
      </c>
      <c r="AQ188" s="40" t="str">
        <f>IF(Table3[[#This Row],[288]]="yes",Table3[[#This Row],[Column2]],"")</f>
        <v/>
      </c>
      <c r="AR188" s="40" t="str">
        <f>IF(Table3[[#This Row],[144]]="yes",Table3[[#This Row],[Column3]],"")</f>
        <v/>
      </c>
      <c r="AS188" s="40" t="str">
        <f>IF(Table3[[#This Row],[26]]="yes",Table3[[#This Row],[Column4]],"")</f>
        <v/>
      </c>
      <c r="AT188" s="40" t="str">
        <f>IF(Table3[[#This Row],[51]]="yes",Table3[[#This Row],[Column5]],"")</f>
        <v/>
      </c>
      <c r="AU188" s="25" t="str">
        <f>IF(COUNTBLANK(Table3[[#This Row],[Date 1]:[Date 8]])=7,IF(Table3[[#This Row],[Column9]]&lt;&gt;"",IF(SUM(L188:S188)&lt;&gt;0,Table3[[#This Row],[Column9]],""),""),(SUBSTITUTE(TRIM(SUBSTITUTE(AO188&amp;","&amp;AP188&amp;","&amp;AQ188&amp;","&amp;AR188&amp;","&amp;AS188&amp;","&amp;AT188&amp;",",","," "))," ",", ")))</f>
        <v/>
      </c>
      <c r="AV188" s="31" t="e">
        <f>IF(COUNTBLANK(L188:AC188)&lt;&gt;13,IF(Table3[[#This Row],[Comments]]="Please order in multiples of 20. Minimum order of 100.",IF(COUNTBLANK(Table3[[#This Row],[Date 1]:[Order]])=12,"",1),1),IF(OR(F188="yes",G188="yes",H188="yes",I188="yes",J188="yes",K188="yes",#REF!="yes"),1,""))</f>
        <v>#REF!</v>
      </c>
    </row>
    <row r="189" spans="1:48" ht="36" thickBot="1" x14ac:dyDescent="0.4">
      <c r="A189" s="23" t="s">
        <v>128</v>
      </c>
      <c r="B189" s="125">
        <v>4873</v>
      </c>
      <c r="C189" s="13" t="s">
        <v>348</v>
      </c>
      <c r="D189" s="28" t="s">
        <v>767</v>
      </c>
      <c r="E189" s="27"/>
      <c r="F189" s="26" t="s">
        <v>21</v>
      </c>
      <c r="G189" s="26" t="s">
        <v>21</v>
      </c>
      <c r="H189" s="26" t="s">
        <v>88</v>
      </c>
      <c r="I189" s="26" t="s">
        <v>88</v>
      </c>
      <c r="J189" s="26" t="s">
        <v>88</v>
      </c>
      <c r="K189" s="26" t="s">
        <v>21</v>
      </c>
      <c r="L189" s="19"/>
      <c r="M189" s="17"/>
      <c r="N189" s="17"/>
      <c r="O189" s="17"/>
      <c r="P189" s="17"/>
      <c r="Q189" s="17"/>
      <c r="R189" s="17"/>
      <c r="S189" s="18"/>
      <c r="T189" s="131" t="str">
        <f>Table3[[#This Row],[Column12]]</f>
        <v>Auto:</v>
      </c>
      <c r="U189" s="22"/>
      <c r="V189" s="46" t="str">
        <f>IF(Table3[[#This Row],[TagOrderMethod]]="Ratio:","plants per 1 tag",IF(Table3[[#This Row],[TagOrderMethod]]="tags included","",IF(Table3[[#This Row],[TagOrderMethod]]="Qty:","tags",IF(Table3[[#This Row],[TagOrderMethod]]="Auto:",IF(U189&lt;&gt;"","tags","")))))</f>
        <v/>
      </c>
      <c r="W189" s="14">
        <v>50</v>
      </c>
      <c r="X189" s="14" t="str">
        <f>IF(ISNUMBER(SEARCH("tag",Table3[[#This Row],[Notes]])), "Yes", "No")</f>
        <v>No</v>
      </c>
      <c r="Y189" s="14" t="str">
        <f>IF(Table3[[#This Row],[Column11]]="yes","tags included","Auto:")</f>
        <v>Auto:</v>
      </c>
      <c r="Z18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8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Row],[TagOrderMethod]]="Auto:",IF(U189&gt;0,U189,IF(COUNTBLANK(L189:S189)=8,"",(IF(Table3[[#This Row],[Column11]]&lt;&gt;"no",Table3[[#This Row],[Size]]*(SUM(Table3[[#This Row],[Date 1]:[Date 8]])),"")))),""))),(Table3[[#This Row],[Bundle]])),"")</f>
        <v/>
      </c>
      <c r="AB189" s="86" t="str">
        <f t="shared" si="5"/>
        <v/>
      </c>
      <c r="AC189" s="68"/>
      <c r="AD189" s="37"/>
      <c r="AE189" s="38"/>
      <c r="AF189" s="39"/>
      <c r="AG189" s="111" t="s">
        <v>21</v>
      </c>
      <c r="AH189" s="111" t="s">
        <v>21</v>
      </c>
      <c r="AI189" s="111" t="s">
        <v>1205</v>
      </c>
      <c r="AJ189" s="111" t="s">
        <v>1206</v>
      </c>
      <c r="AK189" s="111" t="s">
        <v>1207</v>
      </c>
      <c r="AL189" s="111" t="s">
        <v>21</v>
      </c>
      <c r="AM189" s="111" t="b">
        <f>IF(AND(Table3[[#This Row],[Column68]]=TRUE,COUNTBLANK(Table3[[#This Row],[Date 1]:[Date 8]])=8),TRUE,FALSE)</f>
        <v>0</v>
      </c>
      <c r="AN189" s="111" t="b">
        <f>COUNTIF(Table3[[#This Row],[512]:[51]],"yes")&gt;0</f>
        <v>0</v>
      </c>
      <c r="AO189" s="40" t="str">
        <f>IF(Table3[[#This Row],[512]]="yes",Table3[[#This Row],[Column1]],"")</f>
        <v/>
      </c>
      <c r="AP189" s="40" t="str">
        <f>IF(Table3[[#This Row],[250]]="yes",Table3[[#This Row],[Column1.5]],"")</f>
        <v/>
      </c>
      <c r="AQ189" s="40" t="str">
        <f>IF(Table3[[#This Row],[288]]="yes",Table3[[#This Row],[Column2]],"")</f>
        <v/>
      </c>
      <c r="AR189" s="40" t="str">
        <f>IF(Table3[[#This Row],[144]]="yes",Table3[[#This Row],[Column3]],"")</f>
        <v/>
      </c>
      <c r="AS189" s="40" t="str">
        <f>IF(Table3[[#This Row],[26]]="yes",Table3[[#This Row],[Column4]],"")</f>
        <v/>
      </c>
      <c r="AT189" s="40" t="str">
        <f>IF(Table3[[#This Row],[51]]="yes",Table3[[#This Row],[Column5]],"")</f>
        <v/>
      </c>
      <c r="AU189" s="25" t="str">
        <f>IF(COUNTBLANK(Table3[[#This Row],[Date 1]:[Date 8]])=7,IF(Table3[[#This Row],[Column9]]&lt;&gt;"",IF(SUM(L189:S189)&lt;&gt;0,Table3[[#This Row],[Column9]],""),""),(SUBSTITUTE(TRIM(SUBSTITUTE(AO189&amp;","&amp;AP189&amp;","&amp;AQ189&amp;","&amp;AR189&amp;","&amp;AS189&amp;","&amp;AT189&amp;",",","," "))," ",", ")))</f>
        <v/>
      </c>
      <c r="AV189" s="31" t="e">
        <f>IF(COUNTBLANK(L189:AC189)&lt;&gt;13,IF(Table3[[#This Row],[Comments]]="Please order in multiples of 20. Minimum order of 100.",IF(COUNTBLANK(Table3[[#This Row],[Date 1]:[Order]])=12,"",1),1),IF(OR(F189="yes",G189="yes",H189="yes",I189="yes",J189="yes",K189="yes",#REF!="yes"),1,""))</f>
        <v>#REF!</v>
      </c>
    </row>
    <row r="190" spans="1:48" ht="36" thickBot="1" x14ac:dyDescent="0.4">
      <c r="A190" s="23" t="s">
        <v>128</v>
      </c>
      <c r="B190" s="125">
        <v>4874</v>
      </c>
      <c r="C190" s="13" t="s">
        <v>348</v>
      </c>
      <c r="D190" s="28" t="s">
        <v>768</v>
      </c>
      <c r="E190" s="27"/>
      <c r="F190" s="26" t="s">
        <v>21</v>
      </c>
      <c r="G190" s="26" t="s">
        <v>21</v>
      </c>
      <c r="H190" s="26" t="s">
        <v>88</v>
      </c>
      <c r="I190" s="26" t="s">
        <v>88</v>
      </c>
      <c r="J190" s="26" t="s">
        <v>88</v>
      </c>
      <c r="K190" s="26" t="s">
        <v>21</v>
      </c>
      <c r="L190" s="19"/>
      <c r="M190" s="17"/>
      <c r="N190" s="17"/>
      <c r="O190" s="17"/>
      <c r="P190" s="17"/>
      <c r="Q190" s="17"/>
      <c r="R190" s="17"/>
      <c r="S190" s="18"/>
      <c r="T190" s="131" t="str">
        <f>Table3[[#This Row],[Column12]]</f>
        <v>Auto:</v>
      </c>
      <c r="U190" s="22"/>
      <c r="V190" s="46" t="str">
        <f>IF(Table3[[#This Row],[TagOrderMethod]]="Ratio:","plants per 1 tag",IF(Table3[[#This Row],[TagOrderMethod]]="tags included","",IF(Table3[[#This Row],[TagOrderMethod]]="Qty:","tags",IF(Table3[[#This Row],[TagOrderMethod]]="Auto:",IF(U190&lt;&gt;"","tags","")))))</f>
        <v/>
      </c>
      <c r="W190" s="14">
        <v>50</v>
      </c>
      <c r="X190" s="14" t="str">
        <f>IF(ISNUMBER(SEARCH("tag",Table3[[#This Row],[Notes]])), "Yes", "No")</f>
        <v>No</v>
      </c>
      <c r="Y190" s="14" t="str">
        <f>IF(Table3[[#This Row],[Column11]]="yes","tags included","Auto:")</f>
        <v>Auto:</v>
      </c>
      <c r="Z19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Row],[TagOrderMethod]]="Auto:",IF(U190&gt;0,U190,IF(COUNTBLANK(L190:S190)=8,"",(IF(Table3[[#This Row],[Column11]]&lt;&gt;"no",Table3[[#This Row],[Size]]*(SUM(Table3[[#This Row],[Date 1]:[Date 8]])),"")))),""))),(Table3[[#This Row],[Bundle]])),"")</f>
        <v/>
      </c>
      <c r="AB190" s="86" t="str">
        <f t="shared" si="5"/>
        <v/>
      </c>
      <c r="AC190" s="68"/>
      <c r="AD190" s="37"/>
      <c r="AE190" s="38"/>
      <c r="AF190" s="39"/>
      <c r="AG190" s="111" t="s">
        <v>21</v>
      </c>
      <c r="AH190" s="111" t="s">
        <v>21</v>
      </c>
      <c r="AI190" s="111" t="s">
        <v>1208</v>
      </c>
      <c r="AJ190" s="111" t="s">
        <v>1209</v>
      </c>
      <c r="AK190" s="111" t="s">
        <v>1210</v>
      </c>
      <c r="AL190" s="111" t="s">
        <v>21</v>
      </c>
      <c r="AM190" s="111" t="b">
        <f>IF(AND(Table3[[#This Row],[Column68]]=TRUE,COUNTBLANK(Table3[[#This Row],[Date 1]:[Date 8]])=8),TRUE,FALSE)</f>
        <v>0</v>
      </c>
      <c r="AN190" s="111" t="b">
        <f>COUNTIF(Table3[[#This Row],[512]:[51]],"yes")&gt;0</f>
        <v>0</v>
      </c>
      <c r="AO190" s="40" t="str">
        <f>IF(Table3[[#This Row],[512]]="yes",Table3[[#This Row],[Column1]],"")</f>
        <v/>
      </c>
      <c r="AP190" s="40" t="str">
        <f>IF(Table3[[#This Row],[250]]="yes",Table3[[#This Row],[Column1.5]],"")</f>
        <v/>
      </c>
      <c r="AQ190" s="40" t="str">
        <f>IF(Table3[[#This Row],[288]]="yes",Table3[[#This Row],[Column2]],"")</f>
        <v/>
      </c>
      <c r="AR190" s="40" t="str">
        <f>IF(Table3[[#This Row],[144]]="yes",Table3[[#This Row],[Column3]],"")</f>
        <v/>
      </c>
      <c r="AS190" s="40" t="str">
        <f>IF(Table3[[#This Row],[26]]="yes",Table3[[#This Row],[Column4]],"")</f>
        <v/>
      </c>
      <c r="AT190" s="40" t="str">
        <f>IF(Table3[[#This Row],[51]]="yes",Table3[[#This Row],[Column5]],"")</f>
        <v/>
      </c>
      <c r="AU190" s="25" t="str">
        <f>IF(COUNTBLANK(Table3[[#This Row],[Date 1]:[Date 8]])=7,IF(Table3[[#This Row],[Column9]]&lt;&gt;"",IF(SUM(L190:S190)&lt;&gt;0,Table3[[#This Row],[Column9]],""),""),(SUBSTITUTE(TRIM(SUBSTITUTE(AO190&amp;","&amp;AP190&amp;","&amp;AQ190&amp;","&amp;AR190&amp;","&amp;AS190&amp;","&amp;AT190&amp;",",","," "))," ",", ")))</f>
        <v/>
      </c>
      <c r="AV190" s="31" t="e">
        <f>IF(COUNTBLANK(L190:AC190)&lt;&gt;13,IF(Table3[[#This Row],[Comments]]="Please order in multiples of 20. Minimum order of 100.",IF(COUNTBLANK(Table3[[#This Row],[Date 1]:[Order]])=12,"",1),1),IF(OR(F190="yes",G190="yes",H190="yes",I190="yes",J190="yes",K190="yes",#REF!="yes"),1,""))</f>
        <v>#REF!</v>
      </c>
    </row>
    <row r="191" spans="1:48" ht="36" thickBot="1" x14ac:dyDescent="0.4">
      <c r="A191" s="23" t="s">
        <v>128</v>
      </c>
      <c r="B191" s="125">
        <v>4970</v>
      </c>
      <c r="C191" s="13" t="s">
        <v>348</v>
      </c>
      <c r="D191" s="28" t="s">
        <v>596</v>
      </c>
      <c r="E191" s="27"/>
      <c r="F191" s="26" t="s">
        <v>21</v>
      </c>
      <c r="G191" s="26" t="s">
        <v>21</v>
      </c>
      <c r="H191" s="26" t="s">
        <v>88</v>
      </c>
      <c r="I191" s="26" t="s">
        <v>88</v>
      </c>
      <c r="J191" s="26" t="s">
        <v>88</v>
      </c>
      <c r="K191" s="26" t="s">
        <v>21</v>
      </c>
      <c r="L191" s="19"/>
      <c r="M191" s="17"/>
      <c r="N191" s="17"/>
      <c r="O191" s="17"/>
      <c r="P191" s="17"/>
      <c r="Q191" s="17"/>
      <c r="R191" s="17"/>
      <c r="S191" s="18"/>
      <c r="T191" s="131" t="str">
        <f>Table3[[#This Row],[Column12]]</f>
        <v>Auto:</v>
      </c>
      <c r="U191" s="22"/>
      <c r="V191" s="46" t="str">
        <f>IF(Table3[[#This Row],[TagOrderMethod]]="Ratio:","plants per 1 tag",IF(Table3[[#This Row],[TagOrderMethod]]="tags included","",IF(Table3[[#This Row],[TagOrderMethod]]="Qty:","tags",IF(Table3[[#This Row],[TagOrderMethod]]="Auto:",IF(U191&lt;&gt;"","tags","")))))</f>
        <v/>
      </c>
      <c r="W191" s="14">
        <v>50</v>
      </c>
      <c r="X191" s="14" t="str">
        <f>IF(ISNUMBER(SEARCH("tag",Table3[[#This Row],[Notes]])), "Yes", "No")</f>
        <v>No</v>
      </c>
      <c r="Y191" s="14" t="str">
        <f>IF(Table3[[#This Row],[Column11]]="yes","tags included","Auto:")</f>
        <v>Auto:</v>
      </c>
      <c r="Z19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Row],[TagOrderMethod]]="Auto:",IF(U191&gt;0,U191,IF(COUNTBLANK(L191:S191)=8,"",(IF(Table3[[#This Row],[Column11]]&lt;&gt;"no",Table3[[#This Row],[Size]]*(SUM(Table3[[#This Row],[Date 1]:[Date 8]])),"")))),""))),(Table3[[#This Row],[Bundle]])),"")</f>
        <v/>
      </c>
      <c r="AB191" s="86" t="str">
        <f t="shared" si="5"/>
        <v/>
      </c>
      <c r="AC191" s="68"/>
      <c r="AD191" s="37"/>
      <c r="AE191" s="38"/>
      <c r="AF191" s="39"/>
      <c r="AG191" s="111" t="s">
        <v>21</v>
      </c>
      <c r="AH191" s="111" t="s">
        <v>21</v>
      </c>
      <c r="AI191" s="111" t="s">
        <v>248</v>
      </c>
      <c r="AJ191" s="111" t="s">
        <v>249</v>
      </c>
      <c r="AK191" s="111" t="s">
        <v>318</v>
      </c>
      <c r="AL191" s="111" t="s">
        <v>21</v>
      </c>
      <c r="AM191" s="111" t="b">
        <f>IF(AND(Table3[[#This Row],[Column68]]=TRUE,COUNTBLANK(Table3[[#This Row],[Date 1]:[Date 8]])=8),TRUE,FALSE)</f>
        <v>0</v>
      </c>
      <c r="AN191" s="111" t="b">
        <f>COUNTIF(Table3[[#This Row],[512]:[51]],"yes")&gt;0</f>
        <v>0</v>
      </c>
      <c r="AO191" s="40" t="str">
        <f>IF(Table3[[#This Row],[512]]="yes",Table3[[#This Row],[Column1]],"")</f>
        <v/>
      </c>
      <c r="AP191" s="40" t="str">
        <f>IF(Table3[[#This Row],[250]]="yes",Table3[[#This Row],[Column1.5]],"")</f>
        <v/>
      </c>
      <c r="AQ191" s="40" t="str">
        <f>IF(Table3[[#This Row],[288]]="yes",Table3[[#This Row],[Column2]],"")</f>
        <v/>
      </c>
      <c r="AR191" s="40" t="str">
        <f>IF(Table3[[#This Row],[144]]="yes",Table3[[#This Row],[Column3]],"")</f>
        <v/>
      </c>
      <c r="AS191" s="40" t="str">
        <f>IF(Table3[[#This Row],[26]]="yes",Table3[[#This Row],[Column4]],"")</f>
        <v/>
      </c>
      <c r="AT191" s="40" t="str">
        <f>IF(Table3[[#This Row],[51]]="yes",Table3[[#This Row],[Column5]],"")</f>
        <v/>
      </c>
      <c r="AU191" s="25" t="str">
        <f>IF(COUNTBLANK(Table3[[#This Row],[Date 1]:[Date 8]])=7,IF(Table3[[#This Row],[Column9]]&lt;&gt;"",IF(SUM(L191:S191)&lt;&gt;0,Table3[[#This Row],[Column9]],""),""),(SUBSTITUTE(TRIM(SUBSTITUTE(AO191&amp;","&amp;AP191&amp;","&amp;AQ191&amp;","&amp;AR191&amp;","&amp;AS191&amp;","&amp;AT191&amp;",",","," "))," ",", ")))</f>
        <v/>
      </c>
      <c r="AV191" s="31" t="e">
        <f>IF(COUNTBLANK(L191:AC191)&lt;&gt;13,IF(Table3[[#This Row],[Comments]]="Please order in multiples of 20. Minimum order of 100.",IF(COUNTBLANK(Table3[[#This Row],[Date 1]:[Order]])=12,"",1),1),IF(OR(F191="yes",G191="yes",H191="yes",I191="yes",J191="yes",K191="yes",#REF!="yes"),1,""))</f>
        <v>#REF!</v>
      </c>
    </row>
    <row r="192" spans="1:48" ht="36" thickBot="1" x14ac:dyDescent="0.4">
      <c r="A192" s="23" t="s">
        <v>128</v>
      </c>
      <c r="B192" s="125">
        <v>5035</v>
      </c>
      <c r="C192" s="13" t="s">
        <v>348</v>
      </c>
      <c r="D192" s="28" t="s">
        <v>77</v>
      </c>
      <c r="E192" s="27"/>
      <c r="F192" s="26" t="s">
        <v>88</v>
      </c>
      <c r="G192" s="26" t="s">
        <v>21</v>
      </c>
      <c r="H192" s="26" t="s">
        <v>88</v>
      </c>
      <c r="I192" s="26" t="s">
        <v>88</v>
      </c>
      <c r="J192" s="26" t="s">
        <v>21</v>
      </c>
      <c r="K192" s="26" t="s">
        <v>21</v>
      </c>
      <c r="L192" s="19"/>
      <c r="M192" s="17"/>
      <c r="N192" s="17"/>
      <c r="O192" s="17"/>
      <c r="P192" s="17"/>
      <c r="Q192" s="17"/>
      <c r="R192" s="17"/>
      <c r="S192" s="18"/>
      <c r="T192" s="131" t="str">
        <f>Table3[[#This Row],[Column12]]</f>
        <v>Auto:</v>
      </c>
      <c r="U192" s="22"/>
      <c r="V192" s="46" t="str">
        <f>IF(Table3[[#This Row],[TagOrderMethod]]="Ratio:","plants per 1 tag",IF(Table3[[#This Row],[TagOrderMethod]]="tags included","",IF(Table3[[#This Row],[TagOrderMethod]]="Qty:","tags",IF(Table3[[#This Row],[TagOrderMethod]]="Auto:",IF(U192&lt;&gt;"","tags","")))))</f>
        <v/>
      </c>
      <c r="W192" s="14">
        <v>50</v>
      </c>
      <c r="X192" s="14" t="str">
        <f>IF(ISNUMBER(SEARCH("tag",Table3[[#This Row],[Notes]])), "Yes", "No")</f>
        <v>No</v>
      </c>
      <c r="Y192" s="14" t="str">
        <f>IF(Table3[[#This Row],[Column11]]="yes","tags included","Auto:")</f>
        <v>Auto:</v>
      </c>
      <c r="Z19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Row],[TagOrderMethod]]="Auto:",IF(U192&gt;0,U192,IF(COUNTBLANK(L192:S192)=8,"",(IF(Table3[[#This Row],[Column11]]&lt;&gt;"no",Table3[[#This Row],[Size]]*(SUM(Table3[[#This Row],[Date 1]:[Date 8]])),"")))),""))),(Table3[[#This Row],[Bundle]])),"")</f>
        <v/>
      </c>
      <c r="AB192" s="86" t="str">
        <f t="shared" si="5"/>
        <v/>
      </c>
      <c r="AC192" s="68"/>
      <c r="AD192" s="37"/>
      <c r="AE192" s="38"/>
      <c r="AF192" s="39"/>
      <c r="AG192" s="111" t="s">
        <v>1211</v>
      </c>
      <c r="AH192" s="111" t="s">
        <v>21</v>
      </c>
      <c r="AI192" s="111" t="s">
        <v>1212</v>
      </c>
      <c r="AJ192" s="111" t="s">
        <v>1213</v>
      </c>
      <c r="AK192" s="111" t="s">
        <v>21</v>
      </c>
      <c r="AL192" s="111" t="s">
        <v>21</v>
      </c>
      <c r="AM192" s="111" t="b">
        <f>IF(AND(Table3[[#This Row],[Column68]]=TRUE,COUNTBLANK(Table3[[#This Row],[Date 1]:[Date 8]])=8),TRUE,FALSE)</f>
        <v>0</v>
      </c>
      <c r="AN192" s="111" t="b">
        <f>COUNTIF(Table3[[#This Row],[512]:[51]],"yes")&gt;0</f>
        <v>0</v>
      </c>
      <c r="AO192" s="40" t="str">
        <f>IF(Table3[[#This Row],[512]]="yes",Table3[[#This Row],[Column1]],"")</f>
        <v/>
      </c>
      <c r="AP192" s="40" t="str">
        <f>IF(Table3[[#This Row],[250]]="yes",Table3[[#This Row],[Column1.5]],"")</f>
        <v/>
      </c>
      <c r="AQ192" s="40" t="str">
        <f>IF(Table3[[#This Row],[288]]="yes",Table3[[#This Row],[Column2]],"")</f>
        <v/>
      </c>
      <c r="AR192" s="40" t="str">
        <f>IF(Table3[[#This Row],[144]]="yes",Table3[[#This Row],[Column3]],"")</f>
        <v/>
      </c>
      <c r="AS192" s="40" t="str">
        <f>IF(Table3[[#This Row],[26]]="yes",Table3[[#This Row],[Column4]],"")</f>
        <v/>
      </c>
      <c r="AT192" s="40" t="str">
        <f>IF(Table3[[#This Row],[51]]="yes",Table3[[#This Row],[Column5]],"")</f>
        <v/>
      </c>
      <c r="AU192" s="25" t="str">
        <f>IF(COUNTBLANK(Table3[[#This Row],[Date 1]:[Date 8]])=7,IF(Table3[[#This Row],[Column9]]&lt;&gt;"",IF(SUM(L192:S192)&lt;&gt;0,Table3[[#This Row],[Column9]],""),""),(SUBSTITUTE(TRIM(SUBSTITUTE(AO192&amp;","&amp;AP192&amp;","&amp;AQ192&amp;","&amp;AR192&amp;","&amp;AS192&amp;","&amp;AT192&amp;",",","," "))," ",", ")))</f>
        <v/>
      </c>
      <c r="AV192" s="31" t="e">
        <f>IF(COUNTBLANK(L192:AC192)&lt;&gt;13,IF(Table3[[#This Row],[Comments]]="Please order in multiples of 20. Minimum order of 100.",IF(COUNTBLANK(Table3[[#This Row],[Date 1]:[Order]])=12,"",1),1),IF(OR(F192="yes",G192="yes",H192="yes",I192="yes",J192="yes",K192="yes",#REF!="yes"),1,""))</f>
        <v>#REF!</v>
      </c>
    </row>
    <row r="193" spans="1:48" ht="36" thickBot="1" x14ac:dyDescent="0.4">
      <c r="A193" s="23" t="s">
        <v>128</v>
      </c>
      <c r="B193" s="125">
        <v>5040</v>
      </c>
      <c r="C193" s="13" t="s">
        <v>348</v>
      </c>
      <c r="D193" s="28" t="s">
        <v>597</v>
      </c>
      <c r="E193" s="27"/>
      <c r="F193" s="26" t="s">
        <v>88</v>
      </c>
      <c r="G193" s="26" t="s">
        <v>21</v>
      </c>
      <c r="H193" s="26" t="s">
        <v>88</v>
      </c>
      <c r="I193" s="26" t="s">
        <v>88</v>
      </c>
      <c r="J193" s="26" t="s">
        <v>21</v>
      </c>
      <c r="K193" s="26" t="s">
        <v>21</v>
      </c>
      <c r="L193" s="19"/>
      <c r="M193" s="17"/>
      <c r="N193" s="17"/>
      <c r="O193" s="17"/>
      <c r="P193" s="17"/>
      <c r="Q193" s="17"/>
      <c r="R193" s="17"/>
      <c r="S193" s="18"/>
      <c r="T193" s="131" t="str">
        <f>Table3[[#This Row],[Column12]]</f>
        <v>Auto:</v>
      </c>
      <c r="U193" s="22"/>
      <c r="V193" s="46" t="str">
        <f>IF(Table3[[#This Row],[TagOrderMethod]]="Ratio:","plants per 1 tag",IF(Table3[[#This Row],[TagOrderMethod]]="tags included","",IF(Table3[[#This Row],[TagOrderMethod]]="Qty:","tags",IF(Table3[[#This Row],[TagOrderMethod]]="Auto:",IF(U193&lt;&gt;"","tags","")))))</f>
        <v/>
      </c>
      <c r="W193" s="14">
        <v>50</v>
      </c>
      <c r="X193" s="14" t="str">
        <f>IF(ISNUMBER(SEARCH("tag",Table3[[#This Row],[Notes]])), "Yes", "No")</f>
        <v>No</v>
      </c>
      <c r="Y193" s="14" t="str">
        <f>IF(Table3[[#This Row],[Column11]]="yes","tags included","Auto:")</f>
        <v>Auto:</v>
      </c>
      <c r="Z19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Row],[TagOrderMethod]]="Auto:",IF(U193&gt;0,U193,IF(COUNTBLANK(L193:S193)=8,"",(IF(Table3[[#This Row],[Column11]]&lt;&gt;"no",Table3[[#This Row],[Size]]*(SUM(Table3[[#This Row],[Date 1]:[Date 8]])),"")))),""))),(Table3[[#This Row],[Bundle]])),"")</f>
        <v/>
      </c>
      <c r="AB193" s="86" t="str">
        <f t="shared" si="5"/>
        <v/>
      </c>
      <c r="AC193" s="68"/>
      <c r="AD193" s="37"/>
      <c r="AE193" s="38"/>
      <c r="AF193" s="39"/>
      <c r="AG193" s="111" t="s">
        <v>1214</v>
      </c>
      <c r="AH193" s="111" t="s">
        <v>21</v>
      </c>
      <c r="AI193" s="111" t="s">
        <v>1215</v>
      </c>
      <c r="AJ193" s="111" t="s">
        <v>1216</v>
      </c>
      <c r="AK193" s="111" t="s">
        <v>21</v>
      </c>
      <c r="AL193" s="111" t="s">
        <v>21</v>
      </c>
      <c r="AM193" s="111" t="b">
        <f>IF(AND(Table3[[#This Row],[Column68]]=TRUE,COUNTBLANK(Table3[[#This Row],[Date 1]:[Date 8]])=8),TRUE,FALSE)</f>
        <v>0</v>
      </c>
      <c r="AN193" s="111" t="b">
        <f>COUNTIF(Table3[[#This Row],[512]:[51]],"yes")&gt;0</f>
        <v>0</v>
      </c>
      <c r="AO193" s="40" t="str">
        <f>IF(Table3[[#This Row],[512]]="yes",Table3[[#This Row],[Column1]],"")</f>
        <v/>
      </c>
      <c r="AP193" s="40" t="str">
        <f>IF(Table3[[#This Row],[250]]="yes",Table3[[#This Row],[Column1.5]],"")</f>
        <v/>
      </c>
      <c r="AQ193" s="40" t="str">
        <f>IF(Table3[[#This Row],[288]]="yes",Table3[[#This Row],[Column2]],"")</f>
        <v/>
      </c>
      <c r="AR193" s="40" t="str">
        <f>IF(Table3[[#This Row],[144]]="yes",Table3[[#This Row],[Column3]],"")</f>
        <v/>
      </c>
      <c r="AS193" s="40" t="str">
        <f>IF(Table3[[#This Row],[26]]="yes",Table3[[#This Row],[Column4]],"")</f>
        <v/>
      </c>
      <c r="AT193" s="40" t="str">
        <f>IF(Table3[[#This Row],[51]]="yes",Table3[[#This Row],[Column5]],"")</f>
        <v/>
      </c>
      <c r="AU193" s="25" t="str">
        <f>IF(COUNTBLANK(Table3[[#This Row],[Date 1]:[Date 8]])=7,IF(Table3[[#This Row],[Column9]]&lt;&gt;"",IF(SUM(L193:S193)&lt;&gt;0,Table3[[#This Row],[Column9]],""),""),(SUBSTITUTE(TRIM(SUBSTITUTE(AO193&amp;","&amp;AP193&amp;","&amp;AQ193&amp;","&amp;AR193&amp;","&amp;AS193&amp;","&amp;AT193&amp;",",","," "))," ",", ")))</f>
        <v/>
      </c>
      <c r="AV193" s="31" t="e">
        <f>IF(COUNTBLANK(L193:AC193)&lt;&gt;13,IF(Table3[[#This Row],[Comments]]="Please order in multiples of 20. Minimum order of 100.",IF(COUNTBLANK(Table3[[#This Row],[Date 1]:[Order]])=12,"",1),1),IF(OR(F193="yes",G193="yes",H193="yes",I193="yes",J193="yes",K193="yes",#REF!="yes"),1,""))</f>
        <v>#REF!</v>
      </c>
    </row>
    <row r="194" spans="1:48" ht="36" thickBot="1" x14ac:dyDescent="0.4">
      <c r="A194" s="23" t="s">
        <v>128</v>
      </c>
      <c r="B194" s="125">
        <v>5045</v>
      </c>
      <c r="C194" s="13" t="s">
        <v>348</v>
      </c>
      <c r="D194" s="28" t="s">
        <v>78</v>
      </c>
      <c r="E194" s="27"/>
      <c r="F194" s="26" t="s">
        <v>88</v>
      </c>
      <c r="G194" s="26" t="s">
        <v>21</v>
      </c>
      <c r="H194" s="26" t="s">
        <v>88</v>
      </c>
      <c r="I194" s="26" t="s">
        <v>88</v>
      </c>
      <c r="J194" s="26" t="s">
        <v>21</v>
      </c>
      <c r="K194" s="26" t="s">
        <v>21</v>
      </c>
      <c r="L194" s="19"/>
      <c r="M194" s="17"/>
      <c r="N194" s="17"/>
      <c r="O194" s="17"/>
      <c r="P194" s="17"/>
      <c r="Q194" s="17"/>
      <c r="R194" s="17"/>
      <c r="S194" s="18"/>
      <c r="T194" s="131" t="str">
        <f>Table3[[#This Row],[Column12]]</f>
        <v>Auto:</v>
      </c>
      <c r="U194" s="22"/>
      <c r="V194" s="46" t="str">
        <f>IF(Table3[[#This Row],[TagOrderMethod]]="Ratio:","plants per 1 tag",IF(Table3[[#This Row],[TagOrderMethod]]="tags included","",IF(Table3[[#This Row],[TagOrderMethod]]="Qty:","tags",IF(Table3[[#This Row],[TagOrderMethod]]="Auto:",IF(U194&lt;&gt;"","tags","")))))</f>
        <v/>
      </c>
      <c r="W194" s="14">
        <v>50</v>
      </c>
      <c r="X194" s="14" t="str">
        <f>IF(ISNUMBER(SEARCH("tag",Table3[[#This Row],[Notes]])), "Yes", "No")</f>
        <v>No</v>
      </c>
      <c r="Y194" s="14" t="str">
        <f>IF(Table3[[#This Row],[Column11]]="yes","tags included","Auto:")</f>
        <v>Auto:</v>
      </c>
      <c r="Z19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Row],[TagOrderMethod]]="Auto:",IF(U194&gt;0,U194,IF(COUNTBLANK(L194:S194)=8,"",(IF(Table3[[#This Row],[Column11]]&lt;&gt;"no",Table3[[#This Row],[Size]]*(SUM(Table3[[#This Row],[Date 1]:[Date 8]])),"")))),""))),(Table3[[#This Row],[Bundle]])),"")</f>
        <v/>
      </c>
      <c r="AB194" s="86" t="str">
        <f t="shared" si="5"/>
        <v/>
      </c>
      <c r="AC194" s="68"/>
      <c r="AD194" s="37"/>
      <c r="AE194" s="38"/>
      <c r="AF194" s="39"/>
      <c r="AG194" s="111" t="s">
        <v>1217</v>
      </c>
      <c r="AH194" s="111" t="s">
        <v>21</v>
      </c>
      <c r="AI194" s="111" t="s">
        <v>1218</v>
      </c>
      <c r="AJ194" s="111" t="s">
        <v>1219</v>
      </c>
      <c r="AK194" s="111" t="s">
        <v>21</v>
      </c>
      <c r="AL194" s="111" t="s">
        <v>21</v>
      </c>
      <c r="AM194" s="111" t="b">
        <f>IF(AND(Table3[[#This Row],[Column68]]=TRUE,COUNTBLANK(Table3[[#This Row],[Date 1]:[Date 8]])=8),TRUE,FALSE)</f>
        <v>0</v>
      </c>
      <c r="AN194" s="111" t="b">
        <f>COUNTIF(Table3[[#This Row],[512]:[51]],"yes")&gt;0</f>
        <v>0</v>
      </c>
      <c r="AO194" s="40" t="str">
        <f>IF(Table3[[#This Row],[512]]="yes",Table3[[#This Row],[Column1]],"")</f>
        <v/>
      </c>
      <c r="AP194" s="40" t="str">
        <f>IF(Table3[[#This Row],[250]]="yes",Table3[[#This Row],[Column1.5]],"")</f>
        <v/>
      </c>
      <c r="AQ194" s="40" t="str">
        <f>IF(Table3[[#This Row],[288]]="yes",Table3[[#This Row],[Column2]],"")</f>
        <v/>
      </c>
      <c r="AR194" s="40" t="str">
        <f>IF(Table3[[#This Row],[144]]="yes",Table3[[#This Row],[Column3]],"")</f>
        <v/>
      </c>
      <c r="AS194" s="40" t="str">
        <f>IF(Table3[[#This Row],[26]]="yes",Table3[[#This Row],[Column4]],"")</f>
        <v/>
      </c>
      <c r="AT194" s="40" t="str">
        <f>IF(Table3[[#This Row],[51]]="yes",Table3[[#This Row],[Column5]],"")</f>
        <v/>
      </c>
      <c r="AU194" s="25" t="str">
        <f>IF(COUNTBLANK(Table3[[#This Row],[Date 1]:[Date 8]])=7,IF(Table3[[#This Row],[Column9]]&lt;&gt;"",IF(SUM(L194:S194)&lt;&gt;0,Table3[[#This Row],[Column9]],""),""),(SUBSTITUTE(TRIM(SUBSTITUTE(AO194&amp;","&amp;AP194&amp;","&amp;AQ194&amp;","&amp;AR194&amp;","&amp;AS194&amp;","&amp;AT194&amp;",",","," "))," ",", ")))</f>
        <v/>
      </c>
      <c r="AV194" s="31" t="e">
        <f>IF(COUNTBLANK(L194:AC194)&lt;&gt;13,IF(Table3[[#This Row],[Comments]]="Please order in multiples of 20. Minimum order of 100.",IF(COUNTBLANK(Table3[[#This Row],[Date 1]:[Order]])=12,"",1),1),IF(OR(F194="yes",G194="yes",H194="yes",I194="yes",J194="yes",K194="yes",#REF!="yes"),1,""))</f>
        <v>#REF!</v>
      </c>
    </row>
    <row r="195" spans="1:48" ht="36" thickBot="1" x14ac:dyDescent="0.4">
      <c r="A195" s="23" t="s">
        <v>128</v>
      </c>
      <c r="B195" s="125">
        <v>5050</v>
      </c>
      <c r="C195" s="13" t="s">
        <v>348</v>
      </c>
      <c r="D195" s="28" t="s">
        <v>177</v>
      </c>
      <c r="E195" s="27"/>
      <c r="F195" s="26" t="s">
        <v>88</v>
      </c>
      <c r="G195" s="26" t="s">
        <v>21</v>
      </c>
      <c r="H195" s="26" t="s">
        <v>88</v>
      </c>
      <c r="I195" s="26" t="s">
        <v>88</v>
      </c>
      <c r="J195" s="26" t="s">
        <v>21</v>
      </c>
      <c r="K195" s="26" t="s">
        <v>21</v>
      </c>
      <c r="L195" s="19"/>
      <c r="M195" s="17"/>
      <c r="N195" s="17"/>
      <c r="O195" s="17"/>
      <c r="P195" s="17"/>
      <c r="Q195" s="17"/>
      <c r="R195" s="17"/>
      <c r="S195" s="18"/>
      <c r="T195" s="131" t="str">
        <f>Table3[[#This Row],[Column12]]</f>
        <v>Auto:</v>
      </c>
      <c r="U195" s="22"/>
      <c r="V195" s="46" t="str">
        <f>IF(Table3[[#This Row],[TagOrderMethod]]="Ratio:","plants per 1 tag",IF(Table3[[#This Row],[TagOrderMethod]]="tags included","",IF(Table3[[#This Row],[TagOrderMethod]]="Qty:","tags",IF(Table3[[#This Row],[TagOrderMethod]]="Auto:",IF(U195&lt;&gt;"","tags","")))))</f>
        <v/>
      </c>
      <c r="W195" s="14">
        <v>50</v>
      </c>
      <c r="X195" s="14" t="str">
        <f>IF(ISNUMBER(SEARCH("tag",Table3[[#This Row],[Notes]])), "Yes", "No")</f>
        <v>No</v>
      </c>
      <c r="Y195" s="14" t="str">
        <f>IF(Table3[[#This Row],[Column11]]="yes","tags included","Auto:")</f>
        <v>Auto:</v>
      </c>
      <c r="Z19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Row],[TagOrderMethod]]="Auto:",IF(U195&gt;0,U195,IF(COUNTBLANK(L195:S195)=8,"",(IF(Table3[[#This Row],[Column11]]&lt;&gt;"no",Table3[[#This Row],[Size]]*(SUM(Table3[[#This Row],[Date 1]:[Date 8]])),"")))),""))),(Table3[[#This Row],[Bundle]])),"")</f>
        <v/>
      </c>
      <c r="AB195" s="86" t="str">
        <f t="shared" si="5"/>
        <v/>
      </c>
      <c r="AC195" s="68"/>
      <c r="AD195" s="37"/>
      <c r="AE195" s="38"/>
      <c r="AF195" s="39"/>
      <c r="AG195" s="111" t="s">
        <v>1220</v>
      </c>
      <c r="AH195" s="111" t="s">
        <v>21</v>
      </c>
      <c r="AI195" s="111" t="s">
        <v>1221</v>
      </c>
      <c r="AJ195" s="111" t="s">
        <v>1222</v>
      </c>
      <c r="AK195" s="111" t="s">
        <v>21</v>
      </c>
      <c r="AL195" s="111" t="s">
        <v>21</v>
      </c>
      <c r="AM195" s="111" t="b">
        <f>IF(AND(Table3[[#This Row],[Column68]]=TRUE,COUNTBLANK(Table3[[#This Row],[Date 1]:[Date 8]])=8),TRUE,FALSE)</f>
        <v>0</v>
      </c>
      <c r="AN195" s="111" t="b">
        <f>COUNTIF(Table3[[#This Row],[512]:[51]],"yes")&gt;0</f>
        <v>0</v>
      </c>
      <c r="AO195" s="40" t="str">
        <f>IF(Table3[[#This Row],[512]]="yes",Table3[[#This Row],[Column1]],"")</f>
        <v/>
      </c>
      <c r="AP195" s="40" t="str">
        <f>IF(Table3[[#This Row],[250]]="yes",Table3[[#This Row],[Column1.5]],"")</f>
        <v/>
      </c>
      <c r="AQ195" s="40" t="str">
        <f>IF(Table3[[#This Row],[288]]="yes",Table3[[#This Row],[Column2]],"")</f>
        <v/>
      </c>
      <c r="AR195" s="40" t="str">
        <f>IF(Table3[[#This Row],[144]]="yes",Table3[[#This Row],[Column3]],"")</f>
        <v/>
      </c>
      <c r="AS195" s="40" t="str">
        <f>IF(Table3[[#This Row],[26]]="yes",Table3[[#This Row],[Column4]],"")</f>
        <v/>
      </c>
      <c r="AT195" s="40" t="str">
        <f>IF(Table3[[#This Row],[51]]="yes",Table3[[#This Row],[Column5]],"")</f>
        <v/>
      </c>
      <c r="AU195" s="25" t="str">
        <f>IF(COUNTBLANK(Table3[[#This Row],[Date 1]:[Date 8]])=7,IF(Table3[[#This Row],[Column9]]&lt;&gt;"",IF(SUM(L195:S195)&lt;&gt;0,Table3[[#This Row],[Column9]],""),""),(SUBSTITUTE(TRIM(SUBSTITUTE(AO195&amp;","&amp;AP195&amp;","&amp;AQ195&amp;","&amp;AR195&amp;","&amp;AS195&amp;","&amp;AT195&amp;",",","," "))," ",", ")))</f>
        <v/>
      </c>
      <c r="AV195" s="31" t="e">
        <f>IF(COUNTBLANK(L195:AC195)&lt;&gt;13,IF(Table3[[#This Row],[Comments]]="Please order in multiples of 20. Minimum order of 100.",IF(COUNTBLANK(Table3[[#This Row],[Date 1]:[Order]])=12,"",1),1),IF(OR(F195="yes",G195="yes",H195="yes",I195="yes",J195="yes",K195="yes",#REF!="yes"),1,""))</f>
        <v>#REF!</v>
      </c>
    </row>
    <row r="196" spans="1:48" ht="36" thickBot="1" x14ac:dyDescent="0.4">
      <c r="A196" s="23" t="s">
        <v>128</v>
      </c>
      <c r="B196" s="125">
        <v>5060</v>
      </c>
      <c r="C196" s="13" t="s">
        <v>348</v>
      </c>
      <c r="D196" s="28" t="s">
        <v>79</v>
      </c>
      <c r="E196" s="27"/>
      <c r="F196" s="26" t="s">
        <v>88</v>
      </c>
      <c r="G196" s="26" t="s">
        <v>21</v>
      </c>
      <c r="H196" s="26" t="s">
        <v>88</v>
      </c>
      <c r="I196" s="26" t="s">
        <v>88</v>
      </c>
      <c r="J196" s="26" t="s">
        <v>21</v>
      </c>
      <c r="K196" s="26" t="s">
        <v>21</v>
      </c>
      <c r="L196" s="19"/>
      <c r="M196" s="17"/>
      <c r="N196" s="17"/>
      <c r="O196" s="17"/>
      <c r="P196" s="17"/>
      <c r="Q196" s="17"/>
      <c r="R196" s="17"/>
      <c r="S196" s="18"/>
      <c r="T196" s="131" t="str">
        <f>Table3[[#This Row],[Column12]]</f>
        <v>Auto:</v>
      </c>
      <c r="U196" s="22"/>
      <c r="V196" s="46" t="str">
        <f>IF(Table3[[#This Row],[TagOrderMethod]]="Ratio:","plants per 1 tag",IF(Table3[[#This Row],[TagOrderMethod]]="tags included","",IF(Table3[[#This Row],[TagOrderMethod]]="Qty:","tags",IF(Table3[[#This Row],[TagOrderMethod]]="Auto:",IF(U196&lt;&gt;"","tags","")))))</f>
        <v/>
      </c>
      <c r="W196" s="14">
        <v>50</v>
      </c>
      <c r="X196" s="14" t="str">
        <f>IF(ISNUMBER(SEARCH("tag",Table3[[#This Row],[Notes]])), "Yes", "No")</f>
        <v>No</v>
      </c>
      <c r="Y196" s="14" t="str">
        <f>IF(Table3[[#This Row],[Column11]]="yes","tags included","Auto:")</f>
        <v>Auto:</v>
      </c>
      <c r="Z19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Row],[TagOrderMethod]]="Auto:",IF(U196&gt;0,U196,IF(COUNTBLANK(L196:S196)=8,"",(IF(Table3[[#This Row],[Column11]]&lt;&gt;"no",Table3[[#This Row],[Size]]*(SUM(Table3[[#This Row],[Date 1]:[Date 8]])),"")))),""))),(Table3[[#This Row],[Bundle]])),"")</f>
        <v/>
      </c>
      <c r="AB196" s="86" t="str">
        <f t="shared" si="5"/>
        <v/>
      </c>
      <c r="AC196" s="68"/>
      <c r="AD196" s="37"/>
      <c r="AE196" s="38"/>
      <c r="AF196" s="39"/>
      <c r="AG196" s="111" t="s">
        <v>1223</v>
      </c>
      <c r="AH196" s="111" t="s">
        <v>21</v>
      </c>
      <c r="AI196" s="111" t="s">
        <v>1224</v>
      </c>
      <c r="AJ196" s="111" t="s">
        <v>1225</v>
      </c>
      <c r="AK196" s="111" t="s">
        <v>21</v>
      </c>
      <c r="AL196" s="111" t="s">
        <v>21</v>
      </c>
      <c r="AM196" s="111" t="b">
        <f>IF(AND(Table3[[#This Row],[Column68]]=TRUE,COUNTBLANK(Table3[[#This Row],[Date 1]:[Date 8]])=8),TRUE,FALSE)</f>
        <v>0</v>
      </c>
      <c r="AN196" s="111" t="b">
        <f>COUNTIF(Table3[[#This Row],[512]:[51]],"yes")&gt;0</f>
        <v>0</v>
      </c>
      <c r="AO196" s="40" t="str">
        <f>IF(Table3[[#This Row],[512]]="yes",Table3[[#This Row],[Column1]],"")</f>
        <v/>
      </c>
      <c r="AP196" s="40" t="str">
        <f>IF(Table3[[#This Row],[250]]="yes",Table3[[#This Row],[Column1.5]],"")</f>
        <v/>
      </c>
      <c r="AQ196" s="40" t="str">
        <f>IF(Table3[[#This Row],[288]]="yes",Table3[[#This Row],[Column2]],"")</f>
        <v/>
      </c>
      <c r="AR196" s="40" t="str">
        <f>IF(Table3[[#This Row],[144]]="yes",Table3[[#This Row],[Column3]],"")</f>
        <v/>
      </c>
      <c r="AS196" s="40" t="str">
        <f>IF(Table3[[#This Row],[26]]="yes",Table3[[#This Row],[Column4]],"")</f>
        <v/>
      </c>
      <c r="AT196" s="40" t="str">
        <f>IF(Table3[[#This Row],[51]]="yes",Table3[[#This Row],[Column5]],"")</f>
        <v/>
      </c>
      <c r="AU196" s="25" t="str">
        <f>IF(COUNTBLANK(Table3[[#This Row],[Date 1]:[Date 8]])=7,IF(Table3[[#This Row],[Column9]]&lt;&gt;"",IF(SUM(L196:S196)&lt;&gt;0,Table3[[#This Row],[Column9]],""),""),(SUBSTITUTE(TRIM(SUBSTITUTE(AO196&amp;","&amp;AP196&amp;","&amp;AQ196&amp;","&amp;AR196&amp;","&amp;AS196&amp;","&amp;AT196&amp;",",","," "))," ",", ")))</f>
        <v/>
      </c>
      <c r="AV196" s="31" t="e">
        <f>IF(COUNTBLANK(L196:AC196)&lt;&gt;13,IF(Table3[[#This Row],[Comments]]="Please order in multiples of 20. Minimum order of 100.",IF(COUNTBLANK(Table3[[#This Row],[Date 1]:[Order]])=12,"",1),1),IF(OR(F196="yes",G196="yes",H196="yes",I196="yes",J196="yes",K196="yes",#REF!="yes"),1,""))</f>
        <v>#REF!</v>
      </c>
    </row>
    <row r="197" spans="1:48" ht="36" thickBot="1" x14ac:dyDescent="0.4">
      <c r="A197" s="23" t="s">
        <v>128</v>
      </c>
      <c r="B197" s="125">
        <v>5065</v>
      </c>
      <c r="C197" s="13" t="s">
        <v>348</v>
      </c>
      <c r="D197" s="28" t="s">
        <v>178</v>
      </c>
      <c r="E197" s="27"/>
      <c r="F197" s="26" t="s">
        <v>88</v>
      </c>
      <c r="G197" s="26" t="s">
        <v>21</v>
      </c>
      <c r="H197" s="26" t="s">
        <v>88</v>
      </c>
      <c r="I197" s="26" t="s">
        <v>88</v>
      </c>
      <c r="J197" s="26" t="s">
        <v>21</v>
      </c>
      <c r="K197" s="26" t="s">
        <v>21</v>
      </c>
      <c r="L197" s="19"/>
      <c r="M197" s="17"/>
      <c r="N197" s="17"/>
      <c r="O197" s="17"/>
      <c r="P197" s="17"/>
      <c r="Q197" s="17"/>
      <c r="R197" s="17"/>
      <c r="S197" s="18"/>
      <c r="T197" s="131" t="str">
        <f>Table3[[#This Row],[Column12]]</f>
        <v>Auto:</v>
      </c>
      <c r="U197" s="22"/>
      <c r="V197" s="46" t="str">
        <f>IF(Table3[[#This Row],[TagOrderMethod]]="Ratio:","plants per 1 tag",IF(Table3[[#This Row],[TagOrderMethod]]="tags included","",IF(Table3[[#This Row],[TagOrderMethod]]="Qty:","tags",IF(Table3[[#This Row],[TagOrderMethod]]="Auto:",IF(U197&lt;&gt;"","tags","")))))</f>
        <v/>
      </c>
      <c r="W197" s="14">
        <v>50</v>
      </c>
      <c r="X197" s="14" t="str">
        <f>IF(ISNUMBER(SEARCH("tag",Table3[[#This Row],[Notes]])), "Yes", "No")</f>
        <v>No</v>
      </c>
      <c r="Y197" s="14" t="str">
        <f>IF(Table3[[#This Row],[Column11]]="yes","tags included","Auto:")</f>
        <v>Auto:</v>
      </c>
      <c r="Z19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Row],[TagOrderMethod]]="Auto:",IF(U197&gt;0,U197,IF(COUNTBLANK(L197:S197)=8,"",(IF(Table3[[#This Row],[Column11]]&lt;&gt;"no",Table3[[#This Row],[Size]]*(SUM(Table3[[#This Row],[Date 1]:[Date 8]])),"")))),""))),(Table3[[#This Row],[Bundle]])),"")</f>
        <v/>
      </c>
      <c r="AB197" s="86" t="str">
        <f t="shared" si="5"/>
        <v/>
      </c>
      <c r="AC197" s="68"/>
      <c r="AD197" s="37"/>
      <c r="AE197" s="38"/>
      <c r="AF197" s="39"/>
      <c r="AG197" s="111" t="s">
        <v>1226</v>
      </c>
      <c r="AH197" s="111" t="s">
        <v>21</v>
      </c>
      <c r="AI197" s="111" t="s">
        <v>1227</v>
      </c>
      <c r="AJ197" s="111" t="s">
        <v>1228</v>
      </c>
      <c r="AK197" s="111" t="s">
        <v>21</v>
      </c>
      <c r="AL197" s="111" t="s">
        <v>21</v>
      </c>
      <c r="AM197" s="111" t="b">
        <f>IF(AND(Table3[[#This Row],[Column68]]=TRUE,COUNTBLANK(Table3[[#This Row],[Date 1]:[Date 8]])=8),TRUE,FALSE)</f>
        <v>0</v>
      </c>
      <c r="AN197" s="111" t="b">
        <f>COUNTIF(Table3[[#This Row],[512]:[51]],"yes")&gt;0</f>
        <v>0</v>
      </c>
      <c r="AO197" s="40" t="str">
        <f>IF(Table3[[#This Row],[512]]="yes",Table3[[#This Row],[Column1]],"")</f>
        <v/>
      </c>
      <c r="AP197" s="40" t="str">
        <f>IF(Table3[[#This Row],[250]]="yes",Table3[[#This Row],[Column1.5]],"")</f>
        <v/>
      </c>
      <c r="AQ197" s="40" t="str">
        <f>IF(Table3[[#This Row],[288]]="yes",Table3[[#This Row],[Column2]],"")</f>
        <v/>
      </c>
      <c r="AR197" s="40" t="str">
        <f>IF(Table3[[#This Row],[144]]="yes",Table3[[#This Row],[Column3]],"")</f>
        <v/>
      </c>
      <c r="AS197" s="40" t="str">
        <f>IF(Table3[[#This Row],[26]]="yes",Table3[[#This Row],[Column4]],"")</f>
        <v/>
      </c>
      <c r="AT197" s="40" t="str">
        <f>IF(Table3[[#This Row],[51]]="yes",Table3[[#This Row],[Column5]],"")</f>
        <v/>
      </c>
      <c r="AU197" s="25" t="str">
        <f>IF(COUNTBLANK(Table3[[#This Row],[Date 1]:[Date 8]])=7,IF(Table3[[#This Row],[Column9]]&lt;&gt;"",IF(SUM(L197:S197)&lt;&gt;0,Table3[[#This Row],[Column9]],""),""),(SUBSTITUTE(TRIM(SUBSTITUTE(AO197&amp;","&amp;AP197&amp;","&amp;AQ197&amp;","&amp;AR197&amp;","&amp;AS197&amp;","&amp;AT197&amp;",",","," "))," ",", ")))</f>
        <v/>
      </c>
      <c r="AV197" s="31" t="e">
        <f>IF(COUNTBLANK(L197:AC197)&lt;&gt;13,IF(Table3[[#This Row],[Comments]]="Please order in multiples of 20. Minimum order of 100.",IF(COUNTBLANK(Table3[[#This Row],[Date 1]:[Order]])=12,"",1),1),IF(OR(F197="yes",G197="yes",H197="yes",I197="yes",J197="yes",K197="yes",#REF!="yes"),1,""))</f>
        <v>#REF!</v>
      </c>
    </row>
    <row r="198" spans="1:48" ht="36" thickBot="1" x14ac:dyDescent="0.4">
      <c r="A198" s="23" t="s">
        <v>128</v>
      </c>
      <c r="B198" s="125">
        <v>5070</v>
      </c>
      <c r="C198" s="13" t="s">
        <v>348</v>
      </c>
      <c r="D198" s="28" t="s">
        <v>179</v>
      </c>
      <c r="E198" s="27"/>
      <c r="F198" s="26" t="s">
        <v>88</v>
      </c>
      <c r="G198" s="26" t="s">
        <v>21</v>
      </c>
      <c r="H198" s="26" t="s">
        <v>88</v>
      </c>
      <c r="I198" s="26" t="s">
        <v>88</v>
      </c>
      <c r="J198" s="26" t="s">
        <v>21</v>
      </c>
      <c r="K198" s="26" t="s">
        <v>21</v>
      </c>
      <c r="L198" s="19"/>
      <c r="M198" s="17"/>
      <c r="N198" s="17"/>
      <c r="O198" s="17"/>
      <c r="P198" s="17"/>
      <c r="Q198" s="17"/>
      <c r="R198" s="17"/>
      <c r="S198" s="18"/>
      <c r="T198" s="131" t="str">
        <f>Table3[[#This Row],[Column12]]</f>
        <v>Auto:</v>
      </c>
      <c r="U198" s="22"/>
      <c r="V198" s="46" t="str">
        <f>IF(Table3[[#This Row],[TagOrderMethod]]="Ratio:","plants per 1 tag",IF(Table3[[#This Row],[TagOrderMethod]]="tags included","",IF(Table3[[#This Row],[TagOrderMethod]]="Qty:","tags",IF(Table3[[#This Row],[TagOrderMethod]]="Auto:",IF(U198&lt;&gt;"","tags","")))))</f>
        <v/>
      </c>
      <c r="W198" s="14">
        <v>50</v>
      </c>
      <c r="X198" s="14" t="str">
        <f>IF(ISNUMBER(SEARCH("tag",Table3[[#This Row],[Notes]])), "Yes", "No")</f>
        <v>No</v>
      </c>
      <c r="Y198" s="14" t="str">
        <f>IF(Table3[[#This Row],[Column11]]="yes","tags included","Auto:")</f>
        <v>Auto:</v>
      </c>
      <c r="Z19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Row],[TagOrderMethod]]="Auto:",IF(U198&gt;0,U198,IF(COUNTBLANK(L198:S198)=8,"",(IF(Table3[[#This Row],[Column11]]&lt;&gt;"no",Table3[[#This Row],[Size]]*(SUM(Table3[[#This Row],[Date 1]:[Date 8]])),"")))),""))),(Table3[[#This Row],[Bundle]])),"")</f>
        <v/>
      </c>
      <c r="AB198" s="86" t="str">
        <f t="shared" si="5"/>
        <v/>
      </c>
      <c r="AC198" s="68"/>
      <c r="AD198" s="37"/>
      <c r="AE198" s="38"/>
      <c r="AF198" s="39"/>
      <c r="AG198" s="111" t="s">
        <v>1229</v>
      </c>
      <c r="AH198" s="111" t="s">
        <v>21</v>
      </c>
      <c r="AI198" s="111" t="s">
        <v>1230</v>
      </c>
      <c r="AJ198" s="111" t="s">
        <v>1231</v>
      </c>
      <c r="AK198" s="111" t="s">
        <v>21</v>
      </c>
      <c r="AL198" s="111" t="s">
        <v>21</v>
      </c>
      <c r="AM198" s="111" t="b">
        <f>IF(AND(Table3[[#This Row],[Column68]]=TRUE,COUNTBLANK(Table3[[#This Row],[Date 1]:[Date 8]])=8),TRUE,FALSE)</f>
        <v>0</v>
      </c>
      <c r="AN198" s="111" t="b">
        <f>COUNTIF(Table3[[#This Row],[512]:[51]],"yes")&gt;0</f>
        <v>0</v>
      </c>
      <c r="AO198" s="40" t="str">
        <f>IF(Table3[[#This Row],[512]]="yes",Table3[[#This Row],[Column1]],"")</f>
        <v/>
      </c>
      <c r="AP198" s="40" t="str">
        <f>IF(Table3[[#This Row],[250]]="yes",Table3[[#This Row],[Column1.5]],"")</f>
        <v/>
      </c>
      <c r="AQ198" s="40" t="str">
        <f>IF(Table3[[#This Row],[288]]="yes",Table3[[#This Row],[Column2]],"")</f>
        <v/>
      </c>
      <c r="AR198" s="40" t="str">
        <f>IF(Table3[[#This Row],[144]]="yes",Table3[[#This Row],[Column3]],"")</f>
        <v/>
      </c>
      <c r="AS198" s="40" t="str">
        <f>IF(Table3[[#This Row],[26]]="yes",Table3[[#This Row],[Column4]],"")</f>
        <v/>
      </c>
      <c r="AT198" s="40" t="str">
        <f>IF(Table3[[#This Row],[51]]="yes",Table3[[#This Row],[Column5]],"")</f>
        <v/>
      </c>
      <c r="AU198" s="25" t="str">
        <f>IF(COUNTBLANK(Table3[[#This Row],[Date 1]:[Date 8]])=7,IF(Table3[[#This Row],[Column9]]&lt;&gt;"",IF(SUM(L198:S198)&lt;&gt;0,Table3[[#This Row],[Column9]],""),""),(SUBSTITUTE(TRIM(SUBSTITUTE(AO198&amp;","&amp;AP198&amp;","&amp;AQ198&amp;","&amp;AR198&amp;","&amp;AS198&amp;","&amp;AT198&amp;",",","," "))," ",", ")))</f>
        <v/>
      </c>
      <c r="AV198" s="31" t="e">
        <f>IF(COUNTBLANK(L198:AC198)&lt;&gt;13,IF(Table3[[#This Row],[Comments]]="Please order in multiples of 20. Minimum order of 100.",IF(COUNTBLANK(Table3[[#This Row],[Date 1]:[Order]])=12,"",1),1),IF(OR(F198="yes",G198="yes",H198="yes",I198="yes",J198="yes",K198="yes",#REF!="yes"),1,""))</f>
        <v>#REF!</v>
      </c>
    </row>
    <row r="199" spans="1:48" ht="36" thickBot="1" x14ac:dyDescent="0.4">
      <c r="A199" s="23" t="s">
        <v>128</v>
      </c>
      <c r="B199" s="125">
        <v>5075</v>
      </c>
      <c r="C199" s="13" t="s">
        <v>348</v>
      </c>
      <c r="D199" s="28" t="s">
        <v>598</v>
      </c>
      <c r="E199" s="27"/>
      <c r="F199" s="26" t="s">
        <v>88</v>
      </c>
      <c r="G199" s="26" t="s">
        <v>21</v>
      </c>
      <c r="H199" s="26" t="s">
        <v>88</v>
      </c>
      <c r="I199" s="26" t="s">
        <v>88</v>
      </c>
      <c r="J199" s="26" t="s">
        <v>21</v>
      </c>
      <c r="K199" s="26" t="s">
        <v>21</v>
      </c>
      <c r="L199" s="19"/>
      <c r="M199" s="17"/>
      <c r="N199" s="17"/>
      <c r="O199" s="17"/>
      <c r="P199" s="17"/>
      <c r="Q199" s="17"/>
      <c r="R199" s="17"/>
      <c r="S199" s="18"/>
      <c r="T199" s="131" t="str">
        <f>Table3[[#This Row],[Column12]]</f>
        <v>Auto:</v>
      </c>
      <c r="U199" s="22"/>
      <c r="V199" s="46" t="str">
        <f>IF(Table3[[#This Row],[TagOrderMethod]]="Ratio:","plants per 1 tag",IF(Table3[[#This Row],[TagOrderMethod]]="tags included","",IF(Table3[[#This Row],[TagOrderMethod]]="Qty:","tags",IF(Table3[[#This Row],[TagOrderMethod]]="Auto:",IF(U199&lt;&gt;"","tags","")))))</f>
        <v/>
      </c>
      <c r="W199" s="14">
        <v>50</v>
      </c>
      <c r="X199" s="14" t="str">
        <f>IF(ISNUMBER(SEARCH("tag",Table3[[#This Row],[Notes]])), "Yes", "No")</f>
        <v>No</v>
      </c>
      <c r="Y199" s="14" t="str">
        <f>IF(Table3[[#This Row],[Column11]]="yes","tags included","Auto:")</f>
        <v>Auto:</v>
      </c>
      <c r="Z19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19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Row],[TagOrderMethod]]="Auto:",IF(U199&gt;0,U199,IF(COUNTBLANK(L199:S199)=8,"",(IF(Table3[[#This Row],[Column11]]&lt;&gt;"no",Table3[[#This Row],[Size]]*(SUM(Table3[[#This Row],[Date 1]:[Date 8]])),"")))),""))),(Table3[[#This Row],[Bundle]])),"")</f>
        <v/>
      </c>
      <c r="AB199" s="86" t="str">
        <f t="shared" ref="AB199:AB262" si="6">IF(SUM(L199:S199)&gt;0,SUM(L199:S199) &amp;" units","")</f>
        <v/>
      </c>
      <c r="AC199" s="68"/>
      <c r="AD199" s="37"/>
      <c r="AE199" s="38"/>
      <c r="AF199" s="39"/>
      <c r="AG199" s="111" t="s">
        <v>1232</v>
      </c>
      <c r="AH199" s="111" t="s">
        <v>21</v>
      </c>
      <c r="AI199" s="111" t="s">
        <v>1233</v>
      </c>
      <c r="AJ199" s="111" t="s">
        <v>1234</v>
      </c>
      <c r="AK199" s="111" t="s">
        <v>21</v>
      </c>
      <c r="AL199" s="111" t="s">
        <v>21</v>
      </c>
      <c r="AM199" s="111" t="b">
        <f>IF(AND(Table3[[#This Row],[Column68]]=TRUE,COUNTBLANK(Table3[[#This Row],[Date 1]:[Date 8]])=8),TRUE,FALSE)</f>
        <v>0</v>
      </c>
      <c r="AN199" s="111" t="b">
        <f>COUNTIF(Table3[[#This Row],[512]:[51]],"yes")&gt;0</f>
        <v>0</v>
      </c>
      <c r="AO199" s="40" t="str">
        <f>IF(Table3[[#This Row],[512]]="yes",Table3[[#This Row],[Column1]],"")</f>
        <v/>
      </c>
      <c r="AP199" s="40" t="str">
        <f>IF(Table3[[#This Row],[250]]="yes",Table3[[#This Row],[Column1.5]],"")</f>
        <v/>
      </c>
      <c r="AQ199" s="40" t="str">
        <f>IF(Table3[[#This Row],[288]]="yes",Table3[[#This Row],[Column2]],"")</f>
        <v/>
      </c>
      <c r="AR199" s="40" t="str">
        <f>IF(Table3[[#This Row],[144]]="yes",Table3[[#This Row],[Column3]],"")</f>
        <v/>
      </c>
      <c r="AS199" s="40" t="str">
        <f>IF(Table3[[#This Row],[26]]="yes",Table3[[#This Row],[Column4]],"")</f>
        <v/>
      </c>
      <c r="AT199" s="40" t="str">
        <f>IF(Table3[[#This Row],[51]]="yes",Table3[[#This Row],[Column5]],"")</f>
        <v/>
      </c>
      <c r="AU199" s="25" t="str">
        <f>IF(COUNTBLANK(Table3[[#This Row],[Date 1]:[Date 8]])=7,IF(Table3[[#This Row],[Column9]]&lt;&gt;"",IF(SUM(L199:S199)&lt;&gt;0,Table3[[#This Row],[Column9]],""),""),(SUBSTITUTE(TRIM(SUBSTITUTE(AO199&amp;","&amp;AP199&amp;","&amp;AQ199&amp;","&amp;AR199&amp;","&amp;AS199&amp;","&amp;AT199&amp;",",","," "))," ",", ")))</f>
        <v/>
      </c>
      <c r="AV199" s="31" t="e">
        <f>IF(COUNTBLANK(L199:AC199)&lt;&gt;13,IF(Table3[[#This Row],[Comments]]="Please order in multiples of 20. Minimum order of 100.",IF(COUNTBLANK(Table3[[#This Row],[Date 1]:[Order]])=12,"",1),1),IF(OR(F199="yes",G199="yes",H199="yes",I199="yes",J199="yes",K199="yes",#REF!="yes"),1,""))</f>
        <v>#REF!</v>
      </c>
    </row>
    <row r="200" spans="1:48" ht="36" thickBot="1" x14ac:dyDescent="0.4">
      <c r="A200" s="23" t="s">
        <v>128</v>
      </c>
      <c r="B200" s="125">
        <v>5080</v>
      </c>
      <c r="C200" s="13" t="s">
        <v>348</v>
      </c>
      <c r="D200" s="28" t="s">
        <v>599</v>
      </c>
      <c r="E200" s="27"/>
      <c r="F200" s="26" t="s">
        <v>88</v>
      </c>
      <c r="G200" s="26" t="s">
        <v>21</v>
      </c>
      <c r="H200" s="26" t="s">
        <v>88</v>
      </c>
      <c r="I200" s="26" t="s">
        <v>88</v>
      </c>
      <c r="J200" s="26" t="s">
        <v>21</v>
      </c>
      <c r="K200" s="26" t="s">
        <v>21</v>
      </c>
      <c r="L200" s="19"/>
      <c r="M200" s="17"/>
      <c r="N200" s="17"/>
      <c r="O200" s="17"/>
      <c r="P200" s="17"/>
      <c r="Q200" s="17"/>
      <c r="R200" s="17"/>
      <c r="S200" s="18"/>
      <c r="T200" s="131" t="str">
        <f>Table3[[#This Row],[Column12]]</f>
        <v>Auto:</v>
      </c>
      <c r="U200" s="22"/>
      <c r="V200" s="46" t="str">
        <f>IF(Table3[[#This Row],[TagOrderMethod]]="Ratio:","plants per 1 tag",IF(Table3[[#This Row],[TagOrderMethod]]="tags included","",IF(Table3[[#This Row],[TagOrderMethod]]="Qty:","tags",IF(Table3[[#This Row],[TagOrderMethod]]="Auto:",IF(U200&lt;&gt;"","tags","")))))</f>
        <v/>
      </c>
      <c r="W200" s="14">
        <v>50</v>
      </c>
      <c r="X200" s="14" t="str">
        <f>IF(ISNUMBER(SEARCH("tag",Table3[[#This Row],[Notes]])), "Yes", "No")</f>
        <v>No</v>
      </c>
      <c r="Y200" s="14" t="str">
        <f>IF(Table3[[#This Row],[Column11]]="yes","tags included","Auto:")</f>
        <v>Auto:</v>
      </c>
      <c r="Z20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Row],[TagOrderMethod]]="Auto:",IF(U200&gt;0,U200,IF(COUNTBLANK(L200:S200)=8,"",(IF(Table3[[#This Row],[Column11]]&lt;&gt;"no",Table3[[#This Row],[Size]]*(SUM(Table3[[#This Row],[Date 1]:[Date 8]])),"")))),""))),(Table3[[#This Row],[Bundle]])),"")</f>
        <v/>
      </c>
      <c r="AB200" s="86" t="str">
        <f t="shared" si="6"/>
        <v/>
      </c>
      <c r="AC200" s="68"/>
      <c r="AD200" s="37"/>
      <c r="AE200" s="38"/>
      <c r="AF200" s="39"/>
      <c r="AG200" s="111" t="s">
        <v>1235</v>
      </c>
      <c r="AH200" s="111" t="s">
        <v>21</v>
      </c>
      <c r="AI200" s="111" t="s">
        <v>1236</v>
      </c>
      <c r="AJ200" s="111" t="s">
        <v>1237</v>
      </c>
      <c r="AK200" s="111" t="s">
        <v>21</v>
      </c>
      <c r="AL200" s="111" t="s">
        <v>21</v>
      </c>
      <c r="AM200" s="111" t="b">
        <f>IF(AND(Table3[[#This Row],[Column68]]=TRUE,COUNTBLANK(Table3[[#This Row],[Date 1]:[Date 8]])=8),TRUE,FALSE)</f>
        <v>0</v>
      </c>
      <c r="AN200" s="111" t="b">
        <f>COUNTIF(Table3[[#This Row],[512]:[51]],"yes")&gt;0</f>
        <v>0</v>
      </c>
      <c r="AO200" s="40" t="str">
        <f>IF(Table3[[#This Row],[512]]="yes",Table3[[#This Row],[Column1]],"")</f>
        <v/>
      </c>
      <c r="AP200" s="40" t="str">
        <f>IF(Table3[[#This Row],[250]]="yes",Table3[[#This Row],[Column1.5]],"")</f>
        <v/>
      </c>
      <c r="AQ200" s="40" t="str">
        <f>IF(Table3[[#This Row],[288]]="yes",Table3[[#This Row],[Column2]],"")</f>
        <v/>
      </c>
      <c r="AR200" s="40" t="str">
        <f>IF(Table3[[#This Row],[144]]="yes",Table3[[#This Row],[Column3]],"")</f>
        <v/>
      </c>
      <c r="AS200" s="40" t="str">
        <f>IF(Table3[[#This Row],[26]]="yes",Table3[[#This Row],[Column4]],"")</f>
        <v/>
      </c>
      <c r="AT200" s="40" t="str">
        <f>IF(Table3[[#This Row],[51]]="yes",Table3[[#This Row],[Column5]],"")</f>
        <v/>
      </c>
      <c r="AU200" s="25" t="str">
        <f>IF(COUNTBLANK(Table3[[#This Row],[Date 1]:[Date 8]])=7,IF(Table3[[#This Row],[Column9]]&lt;&gt;"",IF(SUM(L200:S200)&lt;&gt;0,Table3[[#This Row],[Column9]],""),""),(SUBSTITUTE(TRIM(SUBSTITUTE(AO200&amp;","&amp;AP200&amp;","&amp;AQ200&amp;","&amp;AR200&amp;","&amp;AS200&amp;","&amp;AT200&amp;",",","," "))," ",", ")))</f>
        <v/>
      </c>
      <c r="AV200" s="31" t="e">
        <f>IF(COUNTBLANK(L200:AC200)&lt;&gt;13,IF(Table3[[#This Row],[Comments]]="Please order in multiples of 20. Minimum order of 100.",IF(COUNTBLANK(Table3[[#This Row],[Date 1]:[Order]])=12,"",1),1),IF(OR(F200="yes",G200="yes",H200="yes",I200="yes",J200="yes",K200="yes",#REF!="yes"),1,""))</f>
        <v>#REF!</v>
      </c>
    </row>
    <row r="201" spans="1:48" ht="36" thickBot="1" x14ac:dyDescent="0.4">
      <c r="A201" s="23" t="s">
        <v>128</v>
      </c>
      <c r="B201" s="125">
        <v>5085</v>
      </c>
      <c r="C201" s="13" t="s">
        <v>348</v>
      </c>
      <c r="D201" s="28" t="s">
        <v>769</v>
      </c>
      <c r="E201" s="27"/>
      <c r="F201" s="26" t="s">
        <v>88</v>
      </c>
      <c r="G201" s="26" t="s">
        <v>21</v>
      </c>
      <c r="H201" s="26" t="s">
        <v>88</v>
      </c>
      <c r="I201" s="26" t="s">
        <v>88</v>
      </c>
      <c r="J201" s="26" t="s">
        <v>21</v>
      </c>
      <c r="K201" s="26" t="s">
        <v>21</v>
      </c>
      <c r="L201" s="19"/>
      <c r="M201" s="17"/>
      <c r="N201" s="17"/>
      <c r="O201" s="17"/>
      <c r="P201" s="17"/>
      <c r="Q201" s="17"/>
      <c r="R201" s="17"/>
      <c r="S201" s="18"/>
      <c r="T201" s="131" t="str">
        <f>Table3[[#This Row],[Column12]]</f>
        <v>Auto:</v>
      </c>
      <c r="U201" s="22"/>
      <c r="V201" s="46" t="str">
        <f>IF(Table3[[#This Row],[TagOrderMethod]]="Ratio:","plants per 1 tag",IF(Table3[[#This Row],[TagOrderMethod]]="tags included","",IF(Table3[[#This Row],[TagOrderMethod]]="Qty:","tags",IF(Table3[[#This Row],[TagOrderMethod]]="Auto:",IF(U201&lt;&gt;"","tags","")))))</f>
        <v/>
      </c>
      <c r="W201" s="14">
        <v>50</v>
      </c>
      <c r="X201" s="14" t="str">
        <f>IF(ISNUMBER(SEARCH("tag",Table3[[#This Row],[Notes]])), "Yes", "No")</f>
        <v>No</v>
      </c>
      <c r="Y201" s="14" t="str">
        <f>IF(Table3[[#This Row],[Column11]]="yes","tags included","Auto:")</f>
        <v>Auto:</v>
      </c>
      <c r="Z20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Row],[TagOrderMethod]]="Auto:",IF(U201&gt;0,U201,IF(COUNTBLANK(L201:S201)=8,"",(IF(Table3[[#This Row],[Column11]]&lt;&gt;"no",Table3[[#This Row],[Size]]*(SUM(Table3[[#This Row],[Date 1]:[Date 8]])),"")))),""))),(Table3[[#This Row],[Bundle]])),"")</f>
        <v/>
      </c>
      <c r="AB201" s="86" t="str">
        <f t="shared" si="6"/>
        <v/>
      </c>
      <c r="AC201" s="68"/>
      <c r="AD201" s="37"/>
      <c r="AE201" s="38"/>
      <c r="AF201" s="39"/>
      <c r="AG201" s="111" t="s">
        <v>1238</v>
      </c>
      <c r="AH201" s="111" t="s">
        <v>21</v>
      </c>
      <c r="AI201" s="111" t="s">
        <v>1239</v>
      </c>
      <c r="AJ201" s="111" t="s">
        <v>1240</v>
      </c>
      <c r="AK201" s="111" t="s">
        <v>21</v>
      </c>
      <c r="AL201" s="111" t="s">
        <v>21</v>
      </c>
      <c r="AM201" s="111" t="b">
        <f>IF(AND(Table3[[#This Row],[Column68]]=TRUE,COUNTBLANK(Table3[[#This Row],[Date 1]:[Date 8]])=8),TRUE,FALSE)</f>
        <v>0</v>
      </c>
      <c r="AN201" s="111" t="b">
        <f>COUNTIF(Table3[[#This Row],[512]:[51]],"yes")&gt;0</f>
        <v>0</v>
      </c>
      <c r="AO201" s="40" t="str">
        <f>IF(Table3[[#This Row],[512]]="yes",Table3[[#This Row],[Column1]],"")</f>
        <v/>
      </c>
      <c r="AP201" s="40" t="str">
        <f>IF(Table3[[#This Row],[250]]="yes",Table3[[#This Row],[Column1.5]],"")</f>
        <v/>
      </c>
      <c r="AQ201" s="40" t="str">
        <f>IF(Table3[[#This Row],[288]]="yes",Table3[[#This Row],[Column2]],"")</f>
        <v/>
      </c>
      <c r="AR201" s="40" t="str">
        <f>IF(Table3[[#This Row],[144]]="yes",Table3[[#This Row],[Column3]],"")</f>
        <v/>
      </c>
      <c r="AS201" s="40" t="str">
        <f>IF(Table3[[#This Row],[26]]="yes",Table3[[#This Row],[Column4]],"")</f>
        <v/>
      </c>
      <c r="AT201" s="40" t="str">
        <f>IF(Table3[[#This Row],[51]]="yes",Table3[[#This Row],[Column5]],"")</f>
        <v/>
      </c>
      <c r="AU201" s="25" t="str">
        <f>IF(COUNTBLANK(Table3[[#This Row],[Date 1]:[Date 8]])=7,IF(Table3[[#This Row],[Column9]]&lt;&gt;"",IF(SUM(L201:S201)&lt;&gt;0,Table3[[#This Row],[Column9]],""),""),(SUBSTITUTE(TRIM(SUBSTITUTE(AO201&amp;","&amp;AP201&amp;","&amp;AQ201&amp;","&amp;AR201&amp;","&amp;AS201&amp;","&amp;AT201&amp;",",","," "))," ",", ")))</f>
        <v/>
      </c>
      <c r="AV201" s="31" t="e">
        <f>IF(COUNTBLANK(L201:AC201)&lt;&gt;13,IF(Table3[[#This Row],[Comments]]="Please order in multiples of 20. Minimum order of 100.",IF(COUNTBLANK(Table3[[#This Row],[Date 1]:[Order]])=12,"",1),1),IF(OR(F201="yes",G201="yes",H201="yes",I201="yes",J201="yes",K201="yes",#REF!="yes"),1,""))</f>
        <v>#REF!</v>
      </c>
    </row>
    <row r="202" spans="1:48" ht="36" thickBot="1" x14ac:dyDescent="0.4">
      <c r="A202" s="23" t="s">
        <v>128</v>
      </c>
      <c r="B202" s="125">
        <v>5095</v>
      </c>
      <c r="C202" s="13" t="s">
        <v>348</v>
      </c>
      <c r="D202" s="28" t="s">
        <v>80</v>
      </c>
      <c r="E202" s="27"/>
      <c r="F202" s="26" t="s">
        <v>88</v>
      </c>
      <c r="G202" s="26" t="s">
        <v>21</v>
      </c>
      <c r="H202" s="26" t="s">
        <v>88</v>
      </c>
      <c r="I202" s="26" t="s">
        <v>88</v>
      </c>
      <c r="J202" s="26" t="s">
        <v>21</v>
      </c>
      <c r="K202" s="26" t="s">
        <v>21</v>
      </c>
      <c r="L202" s="19"/>
      <c r="M202" s="17"/>
      <c r="N202" s="17"/>
      <c r="O202" s="17"/>
      <c r="P202" s="17"/>
      <c r="Q202" s="17"/>
      <c r="R202" s="17"/>
      <c r="S202" s="18"/>
      <c r="T202" s="131" t="str">
        <f>Table3[[#This Row],[Column12]]</f>
        <v>Auto:</v>
      </c>
      <c r="U202" s="22"/>
      <c r="V202" s="46" t="str">
        <f>IF(Table3[[#This Row],[TagOrderMethod]]="Ratio:","plants per 1 tag",IF(Table3[[#This Row],[TagOrderMethod]]="tags included","",IF(Table3[[#This Row],[TagOrderMethod]]="Qty:","tags",IF(Table3[[#This Row],[TagOrderMethod]]="Auto:",IF(U202&lt;&gt;"","tags","")))))</f>
        <v/>
      </c>
      <c r="W202" s="14">
        <v>50</v>
      </c>
      <c r="X202" s="14" t="str">
        <f>IF(ISNUMBER(SEARCH("tag",Table3[[#This Row],[Notes]])), "Yes", "No")</f>
        <v>No</v>
      </c>
      <c r="Y202" s="14" t="str">
        <f>IF(Table3[[#This Row],[Column11]]="yes","tags included","Auto:")</f>
        <v>Auto:</v>
      </c>
      <c r="Z20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Row],[TagOrderMethod]]="Auto:",IF(U202&gt;0,U202,IF(COUNTBLANK(L202:S202)=8,"",(IF(Table3[[#This Row],[Column11]]&lt;&gt;"no",Table3[[#This Row],[Size]]*(SUM(Table3[[#This Row],[Date 1]:[Date 8]])),"")))),""))),(Table3[[#This Row],[Bundle]])),"")</f>
        <v/>
      </c>
      <c r="AB202" s="86" t="str">
        <f t="shared" si="6"/>
        <v/>
      </c>
      <c r="AC202" s="68"/>
      <c r="AD202" s="37"/>
      <c r="AE202" s="38"/>
      <c r="AF202" s="39"/>
      <c r="AG202" s="111" t="s">
        <v>1241</v>
      </c>
      <c r="AH202" s="111" t="s">
        <v>21</v>
      </c>
      <c r="AI202" s="111" t="s">
        <v>1242</v>
      </c>
      <c r="AJ202" s="111" t="s">
        <v>1243</v>
      </c>
      <c r="AK202" s="111" t="s">
        <v>21</v>
      </c>
      <c r="AL202" s="111" t="s">
        <v>21</v>
      </c>
      <c r="AM202" s="111" t="b">
        <f>IF(AND(Table3[[#This Row],[Column68]]=TRUE,COUNTBLANK(Table3[[#This Row],[Date 1]:[Date 8]])=8),TRUE,FALSE)</f>
        <v>0</v>
      </c>
      <c r="AN202" s="111" t="b">
        <f>COUNTIF(Table3[[#This Row],[512]:[51]],"yes")&gt;0</f>
        <v>0</v>
      </c>
      <c r="AO202" s="40" t="str">
        <f>IF(Table3[[#This Row],[512]]="yes",Table3[[#This Row],[Column1]],"")</f>
        <v/>
      </c>
      <c r="AP202" s="40" t="str">
        <f>IF(Table3[[#This Row],[250]]="yes",Table3[[#This Row],[Column1.5]],"")</f>
        <v/>
      </c>
      <c r="AQ202" s="40" t="str">
        <f>IF(Table3[[#This Row],[288]]="yes",Table3[[#This Row],[Column2]],"")</f>
        <v/>
      </c>
      <c r="AR202" s="40" t="str">
        <f>IF(Table3[[#This Row],[144]]="yes",Table3[[#This Row],[Column3]],"")</f>
        <v/>
      </c>
      <c r="AS202" s="40" t="str">
        <f>IF(Table3[[#This Row],[26]]="yes",Table3[[#This Row],[Column4]],"")</f>
        <v/>
      </c>
      <c r="AT202" s="40" t="str">
        <f>IF(Table3[[#This Row],[51]]="yes",Table3[[#This Row],[Column5]],"")</f>
        <v/>
      </c>
      <c r="AU202" s="25" t="str">
        <f>IF(COUNTBLANK(Table3[[#This Row],[Date 1]:[Date 8]])=7,IF(Table3[[#This Row],[Column9]]&lt;&gt;"",IF(SUM(L202:S202)&lt;&gt;0,Table3[[#This Row],[Column9]],""),""),(SUBSTITUTE(TRIM(SUBSTITUTE(AO202&amp;","&amp;AP202&amp;","&amp;AQ202&amp;","&amp;AR202&amp;","&amp;AS202&amp;","&amp;AT202&amp;",",","," "))," ",", ")))</f>
        <v/>
      </c>
      <c r="AV202" s="31" t="e">
        <f>IF(COUNTBLANK(L202:AC202)&lt;&gt;13,IF(Table3[[#This Row],[Comments]]="Please order in multiples of 20. Minimum order of 100.",IF(COUNTBLANK(Table3[[#This Row],[Date 1]:[Order]])=12,"",1),1),IF(OR(F202="yes",G202="yes",H202="yes",I202="yes",J202="yes",K202="yes",#REF!="yes"),1,""))</f>
        <v>#REF!</v>
      </c>
    </row>
    <row r="203" spans="1:48" ht="36" thickBot="1" x14ac:dyDescent="0.4">
      <c r="A203" s="23" t="s">
        <v>128</v>
      </c>
      <c r="B203" s="125">
        <v>5100</v>
      </c>
      <c r="C203" s="13" t="s">
        <v>348</v>
      </c>
      <c r="D203" s="28" t="s">
        <v>180</v>
      </c>
      <c r="E203" s="27"/>
      <c r="F203" s="26" t="s">
        <v>88</v>
      </c>
      <c r="G203" s="26" t="s">
        <v>21</v>
      </c>
      <c r="H203" s="26" t="s">
        <v>88</v>
      </c>
      <c r="I203" s="26" t="s">
        <v>88</v>
      </c>
      <c r="J203" s="26" t="s">
        <v>21</v>
      </c>
      <c r="K203" s="26" t="s">
        <v>21</v>
      </c>
      <c r="L203" s="19"/>
      <c r="M203" s="17"/>
      <c r="N203" s="17"/>
      <c r="O203" s="17"/>
      <c r="P203" s="17"/>
      <c r="Q203" s="17"/>
      <c r="R203" s="17"/>
      <c r="S203" s="18"/>
      <c r="T203" s="131" t="str">
        <f>Table3[[#This Row],[Column12]]</f>
        <v>Auto:</v>
      </c>
      <c r="U203" s="22"/>
      <c r="V203" s="46" t="str">
        <f>IF(Table3[[#This Row],[TagOrderMethod]]="Ratio:","plants per 1 tag",IF(Table3[[#This Row],[TagOrderMethod]]="tags included","",IF(Table3[[#This Row],[TagOrderMethod]]="Qty:","tags",IF(Table3[[#This Row],[TagOrderMethod]]="Auto:",IF(U203&lt;&gt;"","tags","")))))</f>
        <v/>
      </c>
      <c r="W203" s="14">
        <v>50</v>
      </c>
      <c r="X203" s="14" t="str">
        <f>IF(ISNUMBER(SEARCH("tag",Table3[[#This Row],[Notes]])), "Yes", "No")</f>
        <v>No</v>
      </c>
      <c r="Y203" s="14" t="str">
        <f>IF(Table3[[#This Row],[Column11]]="yes","tags included","Auto:")</f>
        <v>Auto:</v>
      </c>
      <c r="Z20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Row],[TagOrderMethod]]="Auto:",IF(U203&gt;0,U203,IF(COUNTBLANK(L203:S203)=8,"",(IF(Table3[[#This Row],[Column11]]&lt;&gt;"no",Table3[[#This Row],[Size]]*(SUM(Table3[[#This Row],[Date 1]:[Date 8]])),"")))),""))),(Table3[[#This Row],[Bundle]])),"")</f>
        <v/>
      </c>
      <c r="AB203" s="86" t="str">
        <f t="shared" si="6"/>
        <v/>
      </c>
      <c r="AC203" s="68"/>
      <c r="AD203" s="37"/>
      <c r="AE203" s="38"/>
      <c r="AF203" s="39"/>
      <c r="AG203" s="111" t="s">
        <v>1244</v>
      </c>
      <c r="AH203" s="111" t="s">
        <v>21</v>
      </c>
      <c r="AI203" s="111" t="s">
        <v>1245</v>
      </c>
      <c r="AJ203" s="111" t="s">
        <v>1246</v>
      </c>
      <c r="AK203" s="111" t="s">
        <v>21</v>
      </c>
      <c r="AL203" s="111" t="s">
        <v>21</v>
      </c>
      <c r="AM203" s="111" t="b">
        <f>IF(AND(Table3[[#This Row],[Column68]]=TRUE,COUNTBLANK(Table3[[#This Row],[Date 1]:[Date 8]])=8),TRUE,FALSE)</f>
        <v>0</v>
      </c>
      <c r="AN203" s="111" t="b">
        <f>COUNTIF(Table3[[#This Row],[512]:[51]],"yes")&gt;0</f>
        <v>0</v>
      </c>
      <c r="AO203" s="40" t="str">
        <f>IF(Table3[[#This Row],[512]]="yes",Table3[[#This Row],[Column1]],"")</f>
        <v/>
      </c>
      <c r="AP203" s="40" t="str">
        <f>IF(Table3[[#This Row],[250]]="yes",Table3[[#This Row],[Column1.5]],"")</f>
        <v/>
      </c>
      <c r="AQ203" s="40" t="str">
        <f>IF(Table3[[#This Row],[288]]="yes",Table3[[#This Row],[Column2]],"")</f>
        <v/>
      </c>
      <c r="AR203" s="40" t="str">
        <f>IF(Table3[[#This Row],[144]]="yes",Table3[[#This Row],[Column3]],"")</f>
        <v/>
      </c>
      <c r="AS203" s="40" t="str">
        <f>IF(Table3[[#This Row],[26]]="yes",Table3[[#This Row],[Column4]],"")</f>
        <v/>
      </c>
      <c r="AT203" s="40" t="str">
        <f>IF(Table3[[#This Row],[51]]="yes",Table3[[#This Row],[Column5]],"")</f>
        <v/>
      </c>
      <c r="AU203" s="25" t="str">
        <f>IF(COUNTBLANK(Table3[[#This Row],[Date 1]:[Date 8]])=7,IF(Table3[[#This Row],[Column9]]&lt;&gt;"",IF(SUM(L203:S203)&lt;&gt;0,Table3[[#This Row],[Column9]],""),""),(SUBSTITUTE(TRIM(SUBSTITUTE(AO203&amp;","&amp;AP203&amp;","&amp;AQ203&amp;","&amp;AR203&amp;","&amp;AS203&amp;","&amp;AT203&amp;",",","," "))," ",", ")))</f>
        <v/>
      </c>
      <c r="AV203" s="31" t="e">
        <f>IF(COUNTBLANK(L203:AC203)&lt;&gt;13,IF(Table3[[#This Row],[Comments]]="Please order in multiples of 20. Minimum order of 100.",IF(COUNTBLANK(Table3[[#This Row],[Date 1]:[Order]])=12,"",1),1),IF(OR(F203="yes",G203="yes",H203="yes",I203="yes",J203="yes",K203="yes",#REF!="yes"),1,""))</f>
        <v>#REF!</v>
      </c>
    </row>
    <row r="204" spans="1:48" ht="36" thickBot="1" x14ac:dyDescent="0.4">
      <c r="A204" s="23" t="s">
        <v>128</v>
      </c>
      <c r="B204" s="125">
        <v>6305</v>
      </c>
      <c r="C204" s="13" t="s">
        <v>348</v>
      </c>
      <c r="D204" s="28" t="s">
        <v>770</v>
      </c>
      <c r="E204" s="27"/>
      <c r="F204" s="26" t="s">
        <v>88</v>
      </c>
      <c r="G204" s="26" t="s">
        <v>21</v>
      </c>
      <c r="H204" s="26" t="s">
        <v>88</v>
      </c>
      <c r="I204" s="26" t="s">
        <v>88</v>
      </c>
      <c r="J204" s="26" t="s">
        <v>21</v>
      </c>
      <c r="K204" s="26" t="s">
        <v>21</v>
      </c>
      <c r="L204" s="19"/>
      <c r="M204" s="17"/>
      <c r="N204" s="17"/>
      <c r="O204" s="17"/>
      <c r="P204" s="17"/>
      <c r="Q204" s="17"/>
      <c r="R204" s="17"/>
      <c r="S204" s="18"/>
      <c r="T204" s="131" t="str">
        <f>Table3[[#This Row],[Column12]]</f>
        <v>Auto:</v>
      </c>
      <c r="U204" s="22"/>
      <c r="V204" s="46" t="str">
        <f>IF(Table3[[#This Row],[TagOrderMethod]]="Ratio:","plants per 1 tag",IF(Table3[[#This Row],[TagOrderMethod]]="tags included","",IF(Table3[[#This Row],[TagOrderMethod]]="Qty:","tags",IF(Table3[[#This Row],[TagOrderMethod]]="Auto:",IF(U204&lt;&gt;"","tags","")))))</f>
        <v/>
      </c>
      <c r="W204" s="14">
        <v>50</v>
      </c>
      <c r="X204" s="14" t="str">
        <f>IF(ISNUMBER(SEARCH("tag",Table3[[#This Row],[Notes]])), "Yes", "No")</f>
        <v>No</v>
      </c>
      <c r="Y204" s="14" t="str">
        <f>IF(Table3[[#This Row],[Column11]]="yes","tags included","Auto:")</f>
        <v>Auto:</v>
      </c>
      <c r="Z20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Row],[TagOrderMethod]]="Auto:",IF(U204&gt;0,U204,IF(COUNTBLANK(L204:S204)=8,"",(IF(Table3[[#This Row],[Column11]]&lt;&gt;"no",Table3[[#This Row],[Size]]*(SUM(Table3[[#This Row],[Date 1]:[Date 8]])),"")))),""))),(Table3[[#This Row],[Bundle]])),"")</f>
        <v/>
      </c>
      <c r="AB204" s="86" t="str">
        <f t="shared" si="6"/>
        <v/>
      </c>
      <c r="AC204" s="68"/>
      <c r="AD204" s="37"/>
      <c r="AE204" s="38"/>
      <c r="AF204" s="39"/>
      <c r="AG204" s="111" t="s">
        <v>1247</v>
      </c>
      <c r="AH204" s="111" t="s">
        <v>21</v>
      </c>
      <c r="AI204" s="111" t="s">
        <v>1248</v>
      </c>
      <c r="AJ204" s="111" t="s">
        <v>1249</v>
      </c>
      <c r="AK204" s="111" t="s">
        <v>21</v>
      </c>
      <c r="AL204" s="111" t="s">
        <v>21</v>
      </c>
      <c r="AM204" s="111" t="b">
        <f>IF(AND(Table3[[#This Row],[Column68]]=TRUE,COUNTBLANK(Table3[[#This Row],[Date 1]:[Date 8]])=8),TRUE,FALSE)</f>
        <v>0</v>
      </c>
      <c r="AN204" s="111" t="b">
        <f>COUNTIF(Table3[[#This Row],[512]:[51]],"yes")&gt;0</f>
        <v>0</v>
      </c>
      <c r="AO204" s="40" t="str">
        <f>IF(Table3[[#This Row],[512]]="yes",Table3[[#This Row],[Column1]],"")</f>
        <v/>
      </c>
      <c r="AP204" s="40" t="str">
        <f>IF(Table3[[#This Row],[250]]="yes",Table3[[#This Row],[Column1.5]],"")</f>
        <v/>
      </c>
      <c r="AQ204" s="40" t="str">
        <f>IF(Table3[[#This Row],[288]]="yes",Table3[[#This Row],[Column2]],"")</f>
        <v/>
      </c>
      <c r="AR204" s="40" t="str">
        <f>IF(Table3[[#This Row],[144]]="yes",Table3[[#This Row],[Column3]],"")</f>
        <v/>
      </c>
      <c r="AS204" s="40" t="str">
        <f>IF(Table3[[#This Row],[26]]="yes",Table3[[#This Row],[Column4]],"")</f>
        <v/>
      </c>
      <c r="AT204" s="40" t="str">
        <f>IF(Table3[[#This Row],[51]]="yes",Table3[[#This Row],[Column5]],"")</f>
        <v/>
      </c>
      <c r="AU204" s="25" t="str">
        <f>IF(COUNTBLANK(Table3[[#This Row],[Date 1]:[Date 8]])=7,IF(Table3[[#This Row],[Column9]]&lt;&gt;"",IF(SUM(L204:S204)&lt;&gt;0,Table3[[#This Row],[Column9]],""),""),(SUBSTITUTE(TRIM(SUBSTITUTE(AO204&amp;","&amp;AP204&amp;","&amp;AQ204&amp;","&amp;AR204&amp;","&amp;AS204&amp;","&amp;AT204&amp;",",","," "))," ",", ")))</f>
        <v/>
      </c>
      <c r="AV204" s="31" t="e">
        <f>IF(COUNTBLANK(L204:AC204)&lt;&gt;13,IF(Table3[[#This Row],[Comments]]="Please order in multiples of 20. Minimum order of 100.",IF(COUNTBLANK(Table3[[#This Row],[Date 1]:[Order]])=12,"",1),1),IF(OR(F204="yes",G204="yes",H204="yes",I204="yes",J204="yes",K204="yes",#REF!="yes"),1,""))</f>
        <v>#REF!</v>
      </c>
    </row>
    <row r="205" spans="1:48" ht="36" thickBot="1" x14ac:dyDescent="0.4">
      <c r="A205" s="23" t="s">
        <v>128</v>
      </c>
      <c r="B205" s="125">
        <v>6310</v>
      </c>
      <c r="C205" s="13" t="s">
        <v>348</v>
      </c>
      <c r="D205" s="28" t="s">
        <v>600</v>
      </c>
      <c r="E205" s="27"/>
      <c r="F205" s="26" t="s">
        <v>88</v>
      </c>
      <c r="G205" s="26" t="s">
        <v>21</v>
      </c>
      <c r="H205" s="26" t="s">
        <v>88</v>
      </c>
      <c r="I205" s="26" t="s">
        <v>88</v>
      </c>
      <c r="J205" s="26" t="s">
        <v>21</v>
      </c>
      <c r="K205" s="26" t="s">
        <v>21</v>
      </c>
      <c r="L205" s="19"/>
      <c r="M205" s="17"/>
      <c r="N205" s="17"/>
      <c r="O205" s="17"/>
      <c r="P205" s="17"/>
      <c r="Q205" s="17"/>
      <c r="R205" s="17"/>
      <c r="S205" s="18"/>
      <c r="T205" s="131" t="str">
        <f>Table3[[#This Row],[Column12]]</f>
        <v>Auto:</v>
      </c>
      <c r="U205" s="22"/>
      <c r="V205" s="46" t="str">
        <f>IF(Table3[[#This Row],[TagOrderMethod]]="Ratio:","plants per 1 tag",IF(Table3[[#This Row],[TagOrderMethod]]="tags included","",IF(Table3[[#This Row],[TagOrderMethod]]="Qty:","tags",IF(Table3[[#This Row],[TagOrderMethod]]="Auto:",IF(U205&lt;&gt;"","tags","")))))</f>
        <v/>
      </c>
      <c r="W205" s="14">
        <v>50</v>
      </c>
      <c r="X205" s="14" t="str">
        <f>IF(ISNUMBER(SEARCH("tag",Table3[[#This Row],[Notes]])), "Yes", "No")</f>
        <v>No</v>
      </c>
      <c r="Y205" s="14" t="str">
        <f>IF(Table3[[#This Row],[Column11]]="yes","tags included","Auto:")</f>
        <v>Auto:</v>
      </c>
      <c r="Z20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Row],[TagOrderMethod]]="Auto:",IF(U205&gt;0,U205,IF(COUNTBLANK(L205:S205)=8,"",(IF(Table3[[#This Row],[Column11]]&lt;&gt;"no",Table3[[#This Row],[Size]]*(SUM(Table3[[#This Row],[Date 1]:[Date 8]])),"")))),""))),(Table3[[#This Row],[Bundle]])),"")</f>
        <v/>
      </c>
      <c r="AB205" s="86" t="str">
        <f t="shared" si="6"/>
        <v/>
      </c>
      <c r="AC205" s="68"/>
      <c r="AD205" s="37"/>
      <c r="AE205" s="38"/>
      <c r="AF205" s="39"/>
      <c r="AG205" s="111" t="s">
        <v>1250</v>
      </c>
      <c r="AH205" s="111" t="s">
        <v>21</v>
      </c>
      <c r="AI205" s="111" t="s">
        <v>1251</v>
      </c>
      <c r="AJ205" s="111" t="s">
        <v>1252</v>
      </c>
      <c r="AK205" s="111" t="s">
        <v>21</v>
      </c>
      <c r="AL205" s="111" t="s">
        <v>21</v>
      </c>
      <c r="AM205" s="111" t="b">
        <f>IF(AND(Table3[[#This Row],[Column68]]=TRUE,COUNTBLANK(Table3[[#This Row],[Date 1]:[Date 8]])=8),TRUE,FALSE)</f>
        <v>0</v>
      </c>
      <c r="AN205" s="111" t="b">
        <f>COUNTIF(Table3[[#This Row],[512]:[51]],"yes")&gt;0</f>
        <v>0</v>
      </c>
      <c r="AO205" s="40" t="str">
        <f>IF(Table3[[#This Row],[512]]="yes",Table3[[#This Row],[Column1]],"")</f>
        <v/>
      </c>
      <c r="AP205" s="40" t="str">
        <f>IF(Table3[[#This Row],[250]]="yes",Table3[[#This Row],[Column1.5]],"")</f>
        <v/>
      </c>
      <c r="AQ205" s="40" t="str">
        <f>IF(Table3[[#This Row],[288]]="yes",Table3[[#This Row],[Column2]],"")</f>
        <v/>
      </c>
      <c r="AR205" s="40" t="str">
        <f>IF(Table3[[#This Row],[144]]="yes",Table3[[#This Row],[Column3]],"")</f>
        <v/>
      </c>
      <c r="AS205" s="40" t="str">
        <f>IF(Table3[[#This Row],[26]]="yes",Table3[[#This Row],[Column4]],"")</f>
        <v/>
      </c>
      <c r="AT205" s="40" t="str">
        <f>IF(Table3[[#This Row],[51]]="yes",Table3[[#This Row],[Column5]],"")</f>
        <v/>
      </c>
      <c r="AU205" s="25" t="str">
        <f>IF(COUNTBLANK(Table3[[#This Row],[Date 1]:[Date 8]])=7,IF(Table3[[#This Row],[Column9]]&lt;&gt;"",IF(SUM(L205:S205)&lt;&gt;0,Table3[[#This Row],[Column9]],""),""),(SUBSTITUTE(TRIM(SUBSTITUTE(AO205&amp;","&amp;AP205&amp;","&amp;AQ205&amp;","&amp;AR205&amp;","&amp;AS205&amp;","&amp;AT205&amp;",",","," "))," ",", ")))</f>
        <v/>
      </c>
      <c r="AV205" s="31" t="e">
        <f>IF(COUNTBLANK(L205:AC205)&lt;&gt;13,IF(Table3[[#This Row],[Comments]]="Please order in multiples of 20. Minimum order of 100.",IF(COUNTBLANK(Table3[[#This Row],[Date 1]:[Order]])=12,"",1),1),IF(OR(F205="yes",G205="yes",H205="yes",I205="yes",J205="yes",K205="yes",#REF!="yes"),1,""))</f>
        <v>#REF!</v>
      </c>
    </row>
    <row r="206" spans="1:48" ht="36" thickBot="1" x14ac:dyDescent="0.4">
      <c r="A206" s="23" t="s">
        <v>128</v>
      </c>
      <c r="B206" s="125">
        <v>6315</v>
      </c>
      <c r="C206" s="13" t="s">
        <v>348</v>
      </c>
      <c r="D206" s="28" t="s">
        <v>771</v>
      </c>
      <c r="E206" s="27"/>
      <c r="F206" s="26" t="s">
        <v>88</v>
      </c>
      <c r="G206" s="26" t="s">
        <v>21</v>
      </c>
      <c r="H206" s="26" t="s">
        <v>88</v>
      </c>
      <c r="I206" s="26" t="s">
        <v>88</v>
      </c>
      <c r="J206" s="26" t="s">
        <v>21</v>
      </c>
      <c r="K206" s="26" t="s">
        <v>21</v>
      </c>
      <c r="L206" s="19"/>
      <c r="M206" s="17"/>
      <c r="N206" s="17"/>
      <c r="O206" s="17"/>
      <c r="P206" s="17"/>
      <c r="Q206" s="17"/>
      <c r="R206" s="17"/>
      <c r="S206" s="18"/>
      <c r="T206" s="131" t="str">
        <f>Table3[[#This Row],[Column12]]</f>
        <v>Auto:</v>
      </c>
      <c r="U206" s="22"/>
      <c r="V206" s="46" t="str">
        <f>IF(Table3[[#This Row],[TagOrderMethod]]="Ratio:","plants per 1 tag",IF(Table3[[#This Row],[TagOrderMethod]]="tags included","",IF(Table3[[#This Row],[TagOrderMethod]]="Qty:","tags",IF(Table3[[#This Row],[TagOrderMethod]]="Auto:",IF(U206&lt;&gt;"","tags","")))))</f>
        <v/>
      </c>
      <c r="W206" s="14">
        <v>50</v>
      </c>
      <c r="X206" s="14" t="str">
        <f>IF(ISNUMBER(SEARCH("tag",Table3[[#This Row],[Notes]])), "Yes", "No")</f>
        <v>No</v>
      </c>
      <c r="Y206" s="14" t="str">
        <f>IF(Table3[[#This Row],[Column11]]="yes","tags included","Auto:")</f>
        <v>Auto:</v>
      </c>
      <c r="Z20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Row],[TagOrderMethod]]="Auto:",IF(U206&gt;0,U206,IF(COUNTBLANK(L206:S206)=8,"",(IF(Table3[[#This Row],[Column11]]&lt;&gt;"no",Table3[[#This Row],[Size]]*(SUM(Table3[[#This Row],[Date 1]:[Date 8]])),"")))),""))),(Table3[[#This Row],[Bundle]])),"")</f>
        <v/>
      </c>
      <c r="AB206" s="86" t="str">
        <f t="shared" si="6"/>
        <v/>
      </c>
      <c r="AC206" s="68"/>
      <c r="AD206" s="37"/>
      <c r="AE206" s="38"/>
      <c r="AF206" s="39"/>
      <c r="AG206" s="111" t="s">
        <v>1253</v>
      </c>
      <c r="AH206" s="111" t="s">
        <v>21</v>
      </c>
      <c r="AI206" s="111" t="s">
        <v>1254</v>
      </c>
      <c r="AJ206" s="111" t="s">
        <v>1255</v>
      </c>
      <c r="AK206" s="111" t="s">
        <v>21</v>
      </c>
      <c r="AL206" s="111" t="s">
        <v>21</v>
      </c>
      <c r="AM206" s="111" t="b">
        <f>IF(AND(Table3[[#This Row],[Column68]]=TRUE,COUNTBLANK(Table3[[#This Row],[Date 1]:[Date 8]])=8),TRUE,FALSE)</f>
        <v>0</v>
      </c>
      <c r="AN206" s="111" t="b">
        <f>COUNTIF(Table3[[#This Row],[512]:[51]],"yes")&gt;0</f>
        <v>0</v>
      </c>
      <c r="AO206" s="40" t="str">
        <f>IF(Table3[[#This Row],[512]]="yes",Table3[[#This Row],[Column1]],"")</f>
        <v/>
      </c>
      <c r="AP206" s="40" t="str">
        <f>IF(Table3[[#This Row],[250]]="yes",Table3[[#This Row],[Column1.5]],"")</f>
        <v/>
      </c>
      <c r="AQ206" s="40" t="str">
        <f>IF(Table3[[#This Row],[288]]="yes",Table3[[#This Row],[Column2]],"")</f>
        <v/>
      </c>
      <c r="AR206" s="40" t="str">
        <f>IF(Table3[[#This Row],[144]]="yes",Table3[[#This Row],[Column3]],"")</f>
        <v/>
      </c>
      <c r="AS206" s="40" t="str">
        <f>IF(Table3[[#This Row],[26]]="yes",Table3[[#This Row],[Column4]],"")</f>
        <v/>
      </c>
      <c r="AT206" s="40" t="str">
        <f>IF(Table3[[#This Row],[51]]="yes",Table3[[#This Row],[Column5]],"")</f>
        <v/>
      </c>
      <c r="AU206" s="25" t="str">
        <f>IF(COUNTBLANK(Table3[[#This Row],[Date 1]:[Date 8]])=7,IF(Table3[[#This Row],[Column9]]&lt;&gt;"",IF(SUM(L206:S206)&lt;&gt;0,Table3[[#This Row],[Column9]],""),""),(SUBSTITUTE(TRIM(SUBSTITUTE(AO206&amp;","&amp;AP206&amp;","&amp;AQ206&amp;","&amp;AR206&amp;","&amp;AS206&amp;","&amp;AT206&amp;",",","," "))," ",", ")))</f>
        <v/>
      </c>
      <c r="AV206" s="31" t="e">
        <f>IF(COUNTBLANK(L206:AC206)&lt;&gt;13,IF(Table3[[#This Row],[Comments]]="Please order in multiples of 20. Minimum order of 100.",IF(COUNTBLANK(Table3[[#This Row],[Date 1]:[Order]])=12,"",1),1),IF(OR(F206="yes",G206="yes",H206="yes",I206="yes",J206="yes",K206="yes",#REF!="yes"),1,""))</f>
        <v>#REF!</v>
      </c>
    </row>
    <row r="207" spans="1:48" ht="36" thickBot="1" x14ac:dyDescent="0.4">
      <c r="A207" s="23" t="s">
        <v>128</v>
      </c>
      <c r="B207" s="125">
        <v>6316</v>
      </c>
      <c r="C207" s="13" t="s">
        <v>348</v>
      </c>
      <c r="D207" s="28" t="s">
        <v>772</v>
      </c>
      <c r="E207" s="27"/>
      <c r="F207" s="26" t="s">
        <v>88</v>
      </c>
      <c r="G207" s="26" t="s">
        <v>21</v>
      </c>
      <c r="H207" s="26" t="s">
        <v>88</v>
      </c>
      <c r="I207" s="26" t="s">
        <v>88</v>
      </c>
      <c r="J207" s="26" t="s">
        <v>21</v>
      </c>
      <c r="K207" s="26" t="s">
        <v>21</v>
      </c>
      <c r="L207" s="19"/>
      <c r="M207" s="17"/>
      <c r="N207" s="17"/>
      <c r="O207" s="17"/>
      <c r="P207" s="17"/>
      <c r="Q207" s="17"/>
      <c r="R207" s="17"/>
      <c r="S207" s="18"/>
      <c r="T207" s="131" t="str">
        <f>Table3[[#This Row],[Column12]]</f>
        <v>Auto:</v>
      </c>
      <c r="U207" s="22"/>
      <c r="V207" s="46" t="str">
        <f>IF(Table3[[#This Row],[TagOrderMethod]]="Ratio:","plants per 1 tag",IF(Table3[[#This Row],[TagOrderMethod]]="tags included","",IF(Table3[[#This Row],[TagOrderMethod]]="Qty:","tags",IF(Table3[[#This Row],[TagOrderMethod]]="Auto:",IF(U207&lt;&gt;"","tags","")))))</f>
        <v/>
      </c>
      <c r="W207" s="14">
        <v>50</v>
      </c>
      <c r="X207" s="14" t="str">
        <f>IF(ISNUMBER(SEARCH("tag",Table3[[#This Row],[Notes]])), "Yes", "No")</f>
        <v>No</v>
      </c>
      <c r="Y207" s="14" t="str">
        <f>IF(Table3[[#This Row],[Column11]]="yes","tags included","Auto:")</f>
        <v>Auto:</v>
      </c>
      <c r="Z20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Row],[TagOrderMethod]]="Auto:",IF(U207&gt;0,U207,IF(COUNTBLANK(L207:S207)=8,"",(IF(Table3[[#This Row],[Column11]]&lt;&gt;"no",Table3[[#This Row],[Size]]*(SUM(Table3[[#This Row],[Date 1]:[Date 8]])),"")))),""))),(Table3[[#This Row],[Bundle]])),"")</f>
        <v/>
      </c>
      <c r="AB207" s="86" t="str">
        <f t="shared" si="6"/>
        <v/>
      </c>
      <c r="AC207" s="68"/>
      <c r="AD207" s="37"/>
      <c r="AE207" s="38"/>
      <c r="AF207" s="39"/>
      <c r="AG207" s="111" t="s">
        <v>1256</v>
      </c>
      <c r="AH207" s="111" t="s">
        <v>21</v>
      </c>
      <c r="AI207" s="111" t="s">
        <v>1257</v>
      </c>
      <c r="AJ207" s="111" t="s">
        <v>1258</v>
      </c>
      <c r="AK207" s="111" t="s">
        <v>21</v>
      </c>
      <c r="AL207" s="111" t="s">
        <v>21</v>
      </c>
      <c r="AM207" s="111" t="b">
        <f>IF(AND(Table3[[#This Row],[Column68]]=TRUE,COUNTBLANK(Table3[[#This Row],[Date 1]:[Date 8]])=8),TRUE,FALSE)</f>
        <v>0</v>
      </c>
      <c r="AN207" s="111" t="b">
        <f>COUNTIF(Table3[[#This Row],[512]:[51]],"yes")&gt;0</f>
        <v>0</v>
      </c>
      <c r="AO207" s="40" t="str">
        <f>IF(Table3[[#This Row],[512]]="yes",Table3[[#This Row],[Column1]],"")</f>
        <v/>
      </c>
      <c r="AP207" s="40" t="str">
        <f>IF(Table3[[#This Row],[250]]="yes",Table3[[#This Row],[Column1.5]],"")</f>
        <v/>
      </c>
      <c r="AQ207" s="40" t="str">
        <f>IF(Table3[[#This Row],[288]]="yes",Table3[[#This Row],[Column2]],"")</f>
        <v/>
      </c>
      <c r="AR207" s="40" t="str">
        <f>IF(Table3[[#This Row],[144]]="yes",Table3[[#This Row],[Column3]],"")</f>
        <v/>
      </c>
      <c r="AS207" s="40" t="str">
        <f>IF(Table3[[#This Row],[26]]="yes",Table3[[#This Row],[Column4]],"")</f>
        <v/>
      </c>
      <c r="AT207" s="40" t="str">
        <f>IF(Table3[[#This Row],[51]]="yes",Table3[[#This Row],[Column5]],"")</f>
        <v/>
      </c>
      <c r="AU207" s="25" t="str">
        <f>IF(COUNTBLANK(Table3[[#This Row],[Date 1]:[Date 8]])=7,IF(Table3[[#This Row],[Column9]]&lt;&gt;"",IF(SUM(L207:S207)&lt;&gt;0,Table3[[#This Row],[Column9]],""),""),(SUBSTITUTE(TRIM(SUBSTITUTE(AO207&amp;","&amp;AP207&amp;","&amp;AQ207&amp;","&amp;AR207&amp;","&amp;AS207&amp;","&amp;AT207&amp;",",","," "))," ",", ")))</f>
        <v/>
      </c>
      <c r="AV207" s="31" t="e">
        <f>IF(COUNTBLANK(L207:AC207)&lt;&gt;13,IF(Table3[[#This Row],[Comments]]="Please order in multiples of 20. Minimum order of 100.",IF(COUNTBLANK(Table3[[#This Row],[Date 1]:[Order]])=12,"",1),1),IF(OR(F207="yes",G207="yes",H207="yes",I207="yes",J207="yes",K207="yes",#REF!="yes"),1,""))</f>
        <v>#REF!</v>
      </c>
    </row>
    <row r="208" spans="1:48" ht="36" thickBot="1" x14ac:dyDescent="0.4">
      <c r="A208" s="23" t="s">
        <v>128</v>
      </c>
      <c r="B208" s="125">
        <v>6330</v>
      </c>
      <c r="C208" s="13" t="s">
        <v>348</v>
      </c>
      <c r="D208" s="28" t="s">
        <v>181</v>
      </c>
      <c r="E208" s="27"/>
      <c r="F208" s="26" t="s">
        <v>88</v>
      </c>
      <c r="G208" s="26" t="s">
        <v>21</v>
      </c>
      <c r="H208" s="26" t="s">
        <v>88</v>
      </c>
      <c r="I208" s="26" t="s">
        <v>88</v>
      </c>
      <c r="J208" s="26" t="s">
        <v>21</v>
      </c>
      <c r="K208" s="26" t="s">
        <v>21</v>
      </c>
      <c r="L208" s="19"/>
      <c r="M208" s="17"/>
      <c r="N208" s="17"/>
      <c r="O208" s="17"/>
      <c r="P208" s="17"/>
      <c r="Q208" s="17"/>
      <c r="R208" s="17"/>
      <c r="S208" s="18"/>
      <c r="T208" s="131" t="str">
        <f>Table3[[#This Row],[Column12]]</f>
        <v>Auto:</v>
      </c>
      <c r="U208" s="22"/>
      <c r="V208" s="46" t="str">
        <f>IF(Table3[[#This Row],[TagOrderMethod]]="Ratio:","plants per 1 tag",IF(Table3[[#This Row],[TagOrderMethod]]="tags included","",IF(Table3[[#This Row],[TagOrderMethod]]="Qty:","tags",IF(Table3[[#This Row],[TagOrderMethod]]="Auto:",IF(U208&lt;&gt;"","tags","")))))</f>
        <v/>
      </c>
      <c r="W208" s="14">
        <v>50</v>
      </c>
      <c r="X208" s="14" t="str">
        <f>IF(ISNUMBER(SEARCH("tag",Table3[[#This Row],[Notes]])), "Yes", "No")</f>
        <v>No</v>
      </c>
      <c r="Y208" s="14" t="str">
        <f>IF(Table3[[#This Row],[Column11]]="yes","tags included","Auto:")</f>
        <v>Auto:</v>
      </c>
      <c r="Z20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Row],[TagOrderMethod]]="Auto:",IF(U208&gt;0,U208,IF(COUNTBLANK(L208:S208)=8,"",(IF(Table3[[#This Row],[Column11]]&lt;&gt;"no",Table3[[#This Row],[Size]]*(SUM(Table3[[#This Row],[Date 1]:[Date 8]])),"")))),""))),(Table3[[#This Row],[Bundle]])),"")</f>
        <v/>
      </c>
      <c r="AB208" s="86" t="str">
        <f t="shared" si="6"/>
        <v/>
      </c>
      <c r="AC208" s="68"/>
      <c r="AD208" s="37"/>
      <c r="AE208" s="38"/>
      <c r="AF208" s="39"/>
      <c r="AG208" s="111" t="s">
        <v>1259</v>
      </c>
      <c r="AH208" s="111" t="s">
        <v>21</v>
      </c>
      <c r="AI208" s="111" t="s">
        <v>1260</v>
      </c>
      <c r="AJ208" s="111" t="s">
        <v>1261</v>
      </c>
      <c r="AK208" s="111" t="s">
        <v>21</v>
      </c>
      <c r="AL208" s="111" t="s">
        <v>21</v>
      </c>
      <c r="AM208" s="111" t="b">
        <f>IF(AND(Table3[[#This Row],[Column68]]=TRUE,COUNTBLANK(Table3[[#This Row],[Date 1]:[Date 8]])=8),TRUE,FALSE)</f>
        <v>0</v>
      </c>
      <c r="AN208" s="111" t="b">
        <f>COUNTIF(Table3[[#This Row],[512]:[51]],"yes")&gt;0</f>
        <v>0</v>
      </c>
      <c r="AO208" s="40" t="str">
        <f>IF(Table3[[#This Row],[512]]="yes",Table3[[#This Row],[Column1]],"")</f>
        <v/>
      </c>
      <c r="AP208" s="40" t="str">
        <f>IF(Table3[[#This Row],[250]]="yes",Table3[[#This Row],[Column1.5]],"")</f>
        <v/>
      </c>
      <c r="AQ208" s="40" t="str">
        <f>IF(Table3[[#This Row],[288]]="yes",Table3[[#This Row],[Column2]],"")</f>
        <v/>
      </c>
      <c r="AR208" s="40" t="str">
        <f>IF(Table3[[#This Row],[144]]="yes",Table3[[#This Row],[Column3]],"")</f>
        <v/>
      </c>
      <c r="AS208" s="40" t="str">
        <f>IF(Table3[[#This Row],[26]]="yes",Table3[[#This Row],[Column4]],"")</f>
        <v/>
      </c>
      <c r="AT208" s="40" t="str">
        <f>IF(Table3[[#This Row],[51]]="yes",Table3[[#This Row],[Column5]],"")</f>
        <v/>
      </c>
      <c r="AU208" s="25" t="str">
        <f>IF(COUNTBLANK(Table3[[#This Row],[Date 1]:[Date 8]])=7,IF(Table3[[#This Row],[Column9]]&lt;&gt;"",IF(SUM(L208:S208)&lt;&gt;0,Table3[[#This Row],[Column9]],""),""),(SUBSTITUTE(TRIM(SUBSTITUTE(AO208&amp;","&amp;AP208&amp;","&amp;AQ208&amp;","&amp;AR208&amp;","&amp;AS208&amp;","&amp;AT208&amp;",",","," "))," ",", ")))</f>
        <v/>
      </c>
      <c r="AV208" s="31" t="e">
        <f>IF(COUNTBLANK(L208:AC208)&lt;&gt;13,IF(Table3[[#This Row],[Comments]]="Please order in multiples of 20. Minimum order of 100.",IF(COUNTBLANK(Table3[[#This Row],[Date 1]:[Order]])=12,"",1),1),IF(OR(F208="yes",G208="yes",H208="yes",I208="yes",J208="yes",K208="yes",#REF!="yes"),1,""))</f>
        <v>#REF!</v>
      </c>
    </row>
    <row r="209" spans="1:48" ht="36" thickBot="1" x14ac:dyDescent="0.4">
      <c r="A209" s="23" t="s">
        <v>128</v>
      </c>
      <c r="B209" s="125">
        <v>6350</v>
      </c>
      <c r="C209" s="13" t="s">
        <v>348</v>
      </c>
      <c r="D209" s="28" t="s">
        <v>601</v>
      </c>
      <c r="E209" s="27"/>
      <c r="F209" s="26" t="s">
        <v>88</v>
      </c>
      <c r="G209" s="26" t="s">
        <v>21</v>
      </c>
      <c r="H209" s="26" t="s">
        <v>88</v>
      </c>
      <c r="I209" s="26" t="s">
        <v>88</v>
      </c>
      <c r="J209" s="26" t="s">
        <v>21</v>
      </c>
      <c r="K209" s="26" t="s">
        <v>21</v>
      </c>
      <c r="L209" s="19"/>
      <c r="M209" s="17"/>
      <c r="N209" s="17"/>
      <c r="O209" s="17"/>
      <c r="P209" s="17"/>
      <c r="Q209" s="17"/>
      <c r="R209" s="17"/>
      <c r="S209" s="18"/>
      <c r="T209" s="131" t="str">
        <f>Table3[[#This Row],[Column12]]</f>
        <v>Auto:</v>
      </c>
      <c r="U209" s="22"/>
      <c r="V209" s="46" t="str">
        <f>IF(Table3[[#This Row],[TagOrderMethod]]="Ratio:","plants per 1 tag",IF(Table3[[#This Row],[TagOrderMethod]]="tags included","",IF(Table3[[#This Row],[TagOrderMethod]]="Qty:","tags",IF(Table3[[#This Row],[TagOrderMethod]]="Auto:",IF(U209&lt;&gt;"","tags","")))))</f>
        <v/>
      </c>
      <c r="W209" s="14">
        <v>50</v>
      </c>
      <c r="X209" s="14" t="str">
        <f>IF(ISNUMBER(SEARCH("tag",Table3[[#This Row],[Notes]])), "Yes", "No")</f>
        <v>No</v>
      </c>
      <c r="Y209" s="14" t="str">
        <f>IF(Table3[[#This Row],[Column11]]="yes","tags included","Auto:")</f>
        <v>Auto:</v>
      </c>
      <c r="Z20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0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Row],[TagOrderMethod]]="Auto:",IF(U209&gt;0,U209,IF(COUNTBLANK(L209:S209)=8,"",(IF(Table3[[#This Row],[Column11]]&lt;&gt;"no",Table3[[#This Row],[Size]]*(SUM(Table3[[#This Row],[Date 1]:[Date 8]])),"")))),""))),(Table3[[#This Row],[Bundle]])),"")</f>
        <v/>
      </c>
      <c r="AB209" s="86" t="str">
        <f t="shared" si="6"/>
        <v/>
      </c>
      <c r="AC209" s="68"/>
      <c r="AD209" s="37"/>
      <c r="AE209" s="38"/>
      <c r="AF209" s="39"/>
      <c r="AG209" s="111" t="s">
        <v>1262</v>
      </c>
      <c r="AH209" s="111" t="s">
        <v>21</v>
      </c>
      <c r="AI209" s="111" t="s">
        <v>1263</v>
      </c>
      <c r="AJ209" s="111" t="s">
        <v>1264</v>
      </c>
      <c r="AK209" s="111" t="s">
        <v>21</v>
      </c>
      <c r="AL209" s="111" t="s">
        <v>21</v>
      </c>
      <c r="AM209" s="111" t="b">
        <f>IF(AND(Table3[[#This Row],[Column68]]=TRUE,COUNTBLANK(Table3[[#This Row],[Date 1]:[Date 8]])=8),TRUE,FALSE)</f>
        <v>0</v>
      </c>
      <c r="AN209" s="111" t="b">
        <f>COUNTIF(Table3[[#This Row],[512]:[51]],"yes")&gt;0</f>
        <v>0</v>
      </c>
      <c r="AO209" s="40" t="str">
        <f>IF(Table3[[#This Row],[512]]="yes",Table3[[#This Row],[Column1]],"")</f>
        <v/>
      </c>
      <c r="AP209" s="40" t="str">
        <f>IF(Table3[[#This Row],[250]]="yes",Table3[[#This Row],[Column1.5]],"")</f>
        <v/>
      </c>
      <c r="AQ209" s="40" t="str">
        <f>IF(Table3[[#This Row],[288]]="yes",Table3[[#This Row],[Column2]],"")</f>
        <v/>
      </c>
      <c r="AR209" s="40" t="str">
        <f>IF(Table3[[#This Row],[144]]="yes",Table3[[#This Row],[Column3]],"")</f>
        <v/>
      </c>
      <c r="AS209" s="40" t="str">
        <f>IF(Table3[[#This Row],[26]]="yes",Table3[[#This Row],[Column4]],"")</f>
        <v/>
      </c>
      <c r="AT209" s="40" t="str">
        <f>IF(Table3[[#This Row],[51]]="yes",Table3[[#This Row],[Column5]],"")</f>
        <v/>
      </c>
      <c r="AU209" s="25" t="str">
        <f>IF(COUNTBLANK(Table3[[#This Row],[Date 1]:[Date 8]])=7,IF(Table3[[#This Row],[Column9]]&lt;&gt;"",IF(SUM(L209:S209)&lt;&gt;0,Table3[[#This Row],[Column9]],""),""),(SUBSTITUTE(TRIM(SUBSTITUTE(AO209&amp;","&amp;AP209&amp;","&amp;AQ209&amp;","&amp;AR209&amp;","&amp;AS209&amp;","&amp;AT209&amp;",",","," "))," ",", ")))</f>
        <v/>
      </c>
      <c r="AV209" s="31" t="e">
        <f>IF(COUNTBLANK(L209:AC209)&lt;&gt;13,IF(Table3[[#This Row],[Comments]]="Please order in multiples of 20. Minimum order of 100.",IF(COUNTBLANK(Table3[[#This Row],[Date 1]:[Order]])=12,"",1),1),IF(OR(F209="yes",G209="yes",H209="yes",I209="yes",J209="yes",K209="yes",#REF!="yes"),1,""))</f>
        <v>#REF!</v>
      </c>
    </row>
    <row r="210" spans="1:48" ht="36" thickBot="1" x14ac:dyDescent="0.4">
      <c r="A210" s="23" t="s">
        <v>128</v>
      </c>
      <c r="B210" s="125">
        <v>6355</v>
      </c>
      <c r="C210" s="13" t="s">
        <v>348</v>
      </c>
      <c r="D210" s="28" t="s">
        <v>232</v>
      </c>
      <c r="E210" s="27"/>
      <c r="F210" s="26" t="s">
        <v>88</v>
      </c>
      <c r="G210" s="26" t="s">
        <v>21</v>
      </c>
      <c r="H210" s="26" t="s">
        <v>88</v>
      </c>
      <c r="I210" s="26" t="s">
        <v>88</v>
      </c>
      <c r="J210" s="26" t="s">
        <v>21</v>
      </c>
      <c r="K210" s="26" t="s">
        <v>21</v>
      </c>
      <c r="L210" s="19"/>
      <c r="M210" s="17"/>
      <c r="N210" s="17"/>
      <c r="O210" s="17"/>
      <c r="P210" s="17"/>
      <c r="Q210" s="17"/>
      <c r="R210" s="17"/>
      <c r="S210" s="18"/>
      <c r="T210" s="131" t="str">
        <f>Table3[[#This Row],[Column12]]</f>
        <v>Auto:</v>
      </c>
      <c r="U210" s="22"/>
      <c r="V210" s="46" t="str">
        <f>IF(Table3[[#This Row],[TagOrderMethod]]="Ratio:","plants per 1 tag",IF(Table3[[#This Row],[TagOrderMethod]]="tags included","",IF(Table3[[#This Row],[TagOrderMethod]]="Qty:","tags",IF(Table3[[#This Row],[TagOrderMethod]]="Auto:",IF(U210&lt;&gt;"","tags","")))))</f>
        <v/>
      </c>
      <c r="W210" s="14">
        <v>50</v>
      </c>
      <c r="X210" s="14" t="str">
        <f>IF(ISNUMBER(SEARCH("tag",Table3[[#This Row],[Notes]])), "Yes", "No")</f>
        <v>No</v>
      </c>
      <c r="Y210" s="14" t="str">
        <f>IF(Table3[[#This Row],[Column11]]="yes","tags included","Auto:")</f>
        <v>Auto:</v>
      </c>
      <c r="Z21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Row],[TagOrderMethod]]="Auto:",IF(U210&gt;0,U210,IF(COUNTBLANK(L210:S210)=8,"",(IF(Table3[[#This Row],[Column11]]&lt;&gt;"no",Table3[[#This Row],[Size]]*(SUM(Table3[[#This Row],[Date 1]:[Date 8]])),"")))),""))),(Table3[[#This Row],[Bundle]])),"")</f>
        <v/>
      </c>
      <c r="AB210" s="86" t="str">
        <f t="shared" si="6"/>
        <v/>
      </c>
      <c r="AC210" s="68"/>
      <c r="AD210" s="37"/>
      <c r="AE210" s="38"/>
      <c r="AF210" s="39"/>
      <c r="AG210" s="111" t="s">
        <v>1265</v>
      </c>
      <c r="AH210" s="111" t="s">
        <v>21</v>
      </c>
      <c r="AI210" s="111" t="s">
        <v>1266</v>
      </c>
      <c r="AJ210" s="111" t="s">
        <v>1267</v>
      </c>
      <c r="AK210" s="111" t="s">
        <v>21</v>
      </c>
      <c r="AL210" s="111" t="s">
        <v>21</v>
      </c>
      <c r="AM210" s="111" t="b">
        <f>IF(AND(Table3[[#This Row],[Column68]]=TRUE,COUNTBLANK(Table3[[#This Row],[Date 1]:[Date 8]])=8),TRUE,FALSE)</f>
        <v>0</v>
      </c>
      <c r="AN210" s="111" t="b">
        <f>COUNTIF(Table3[[#This Row],[512]:[51]],"yes")&gt;0</f>
        <v>0</v>
      </c>
      <c r="AO210" s="40" t="str">
        <f>IF(Table3[[#This Row],[512]]="yes",Table3[[#This Row],[Column1]],"")</f>
        <v/>
      </c>
      <c r="AP210" s="40" t="str">
        <f>IF(Table3[[#This Row],[250]]="yes",Table3[[#This Row],[Column1.5]],"")</f>
        <v/>
      </c>
      <c r="AQ210" s="40" t="str">
        <f>IF(Table3[[#This Row],[288]]="yes",Table3[[#This Row],[Column2]],"")</f>
        <v/>
      </c>
      <c r="AR210" s="40" t="str">
        <f>IF(Table3[[#This Row],[144]]="yes",Table3[[#This Row],[Column3]],"")</f>
        <v/>
      </c>
      <c r="AS210" s="40" t="str">
        <f>IF(Table3[[#This Row],[26]]="yes",Table3[[#This Row],[Column4]],"")</f>
        <v/>
      </c>
      <c r="AT210" s="40" t="str">
        <f>IF(Table3[[#This Row],[51]]="yes",Table3[[#This Row],[Column5]],"")</f>
        <v/>
      </c>
      <c r="AU210" s="25" t="str">
        <f>IF(COUNTBLANK(Table3[[#This Row],[Date 1]:[Date 8]])=7,IF(Table3[[#This Row],[Column9]]&lt;&gt;"",IF(SUM(L210:S210)&lt;&gt;0,Table3[[#This Row],[Column9]],""),""),(SUBSTITUTE(TRIM(SUBSTITUTE(AO210&amp;","&amp;AP210&amp;","&amp;AQ210&amp;","&amp;AR210&amp;","&amp;AS210&amp;","&amp;AT210&amp;",",","," "))," ",", ")))</f>
        <v/>
      </c>
      <c r="AV210" s="31" t="e">
        <f>IF(COUNTBLANK(L210:AC210)&lt;&gt;13,IF(Table3[[#This Row],[Comments]]="Please order in multiples of 20. Minimum order of 100.",IF(COUNTBLANK(Table3[[#This Row],[Date 1]:[Order]])=12,"",1),1),IF(OR(F210="yes",G210="yes",H210="yes",I210="yes",J210="yes",K210="yes",#REF!="yes"),1,""))</f>
        <v>#REF!</v>
      </c>
    </row>
    <row r="211" spans="1:48" ht="36" thickBot="1" x14ac:dyDescent="0.4">
      <c r="A211" s="23" t="s">
        <v>128</v>
      </c>
      <c r="B211" s="125">
        <v>6360</v>
      </c>
      <c r="C211" s="13" t="s">
        <v>348</v>
      </c>
      <c r="D211" s="28" t="s">
        <v>157</v>
      </c>
      <c r="E211" s="27"/>
      <c r="F211" s="26" t="s">
        <v>88</v>
      </c>
      <c r="G211" s="26" t="s">
        <v>21</v>
      </c>
      <c r="H211" s="26" t="s">
        <v>88</v>
      </c>
      <c r="I211" s="26" t="s">
        <v>88</v>
      </c>
      <c r="J211" s="26" t="s">
        <v>21</v>
      </c>
      <c r="K211" s="26" t="s">
        <v>21</v>
      </c>
      <c r="L211" s="19"/>
      <c r="M211" s="17"/>
      <c r="N211" s="17"/>
      <c r="O211" s="17"/>
      <c r="P211" s="17"/>
      <c r="Q211" s="17"/>
      <c r="R211" s="17"/>
      <c r="S211" s="18"/>
      <c r="T211" s="131" t="str">
        <f>Table3[[#This Row],[Column12]]</f>
        <v>Auto:</v>
      </c>
      <c r="U211" s="22"/>
      <c r="V211" s="46" t="str">
        <f>IF(Table3[[#This Row],[TagOrderMethod]]="Ratio:","plants per 1 tag",IF(Table3[[#This Row],[TagOrderMethod]]="tags included","",IF(Table3[[#This Row],[TagOrderMethod]]="Qty:","tags",IF(Table3[[#This Row],[TagOrderMethod]]="Auto:",IF(U211&lt;&gt;"","tags","")))))</f>
        <v/>
      </c>
      <c r="W211" s="14">
        <v>50</v>
      </c>
      <c r="X211" s="14" t="str">
        <f>IF(ISNUMBER(SEARCH("tag",Table3[[#This Row],[Notes]])), "Yes", "No")</f>
        <v>No</v>
      </c>
      <c r="Y211" s="14" t="str">
        <f>IF(Table3[[#This Row],[Column11]]="yes","tags included","Auto:")</f>
        <v>Auto:</v>
      </c>
      <c r="Z21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Row],[TagOrderMethod]]="Auto:",IF(U211&gt;0,U211,IF(COUNTBLANK(L211:S211)=8,"",(IF(Table3[[#This Row],[Column11]]&lt;&gt;"no",Table3[[#This Row],[Size]]*(SUM(Table3[[#This Row],[Date 1]:[Date 8]])),"")))),""))),(Table3[[#This Row],[Bundle]])),"")</f>
        <v/>
      </c>
      <c r="AB211" s="86" t="str">
        <f t="shared" si="6"/>
        <v/>
      </c>
      <c r="AC211" s="68"/>
      <c r="AD211" s="37"/>
      <c r="AE211" s="38"/>
      <c r="AF211" s="39"/>
      <c r="AG211" s="111" t="s">
        <v>1268</v>
      </c>
      <c r="AH211" s="111" t="s">
        <v>21</v>
      </c>
      <c r="AI211" s="111" t="s">
        <v>1269</v>
      </c>
      <c r="AJ211" s="111" t="s">
        <v>1270</v>
      </c>
      <c r="AK211" s="111" t="s">
        <v>21</v>
      </c>
      <c r="AL211" s="111" t="s">
        <v>21</v>
      </c>
      <c r="AM211" s="111" t="b">
        <f>IF(AND(Table3[[#This Row],[Column68]]=TRUE,COUNTBLANK(Table3[[#This Row],[Date 1]:[Date 8]])=8),TRUE,FALSE)</f>
        <v>0</v>
      </c>
      <c r="AN211" s="111" t="b">
        <f>COUNTIF(Table3[[#This Row],[512]:[51]],"yes")&gt;0</f>
        <v>0</v>
      </c>
      <c r="AO211" s="40" t="str">
        <f>IF(Table3[[#This Row],[512]]="yes",Table3[[#This Row],[Column1]],"")</f>
        <v/>
      </c>
      <c r="AP211" s="40" t="str">
        <f>IF(Table3[[#This Row],[250]]="yes",Table3[[#This Row],[Column1.5]],"")</f>
        <v/>
      </c>
      <c r="AQ211" s="40" t="str">
        <f>IF(Table3[[#This Row],[288]]="yes",Table3[[#This Row],[Column2]],"")</f>
        <v/>
      </c>
      <c r="AR211" s="40" t="str">
        <f>IF(Table3[[#This Row],[144]]="yes",Table3[[#This Row],[Column3]],"")</f>
        <v/>
      </c>
      <c r="AS211" s="40" t="str">
        <f>IF(Table3[[#This Row],[26]]="yes",Table3[[#This Row],[Column4]],"")</f>
        <v/>
      </c>
      <c r="AT211" s="40" t="str">
        <f>IF(Table3[[#This Row],[51]]="yes",Table3[[#This Row],[Column5]],"")</f>
        <v/>
      </c>
      <c r="AU211" s="25" t="str">
        <f>IF(COUNTBLANK(Table3[[#This Row],[Date 1]:[Date 8]])=7,IF(Table3[[#This Row],[Column9]]&lt;&gt;"",IF(SUM(L211:S211)&lt;&gt;0,Table3[[#This Row],[Column9]],""),""),(SUBSTITUTE(TRIM(SUBSTITUTE(AO211&amp;","&amp;AP211&amp;","&amp;AQ211&amp;","&amp;AR211&amp;","&amp;AS211&amp;","&amp;AT211&amp;",",","," "))," ",", ")))</f>
        <v/>
      </c>
      <c r="AV211" s="31" t="e">
        <f>IF(COUNTBLANK(L211:AC211)&lt;&gt;13,IF(Table3[[#This Row],[Comments]]="Please order in multiples of 20. Minimum order of 100.",IF(COUNTBLANK(Table3[[#This Row],[Date 1]:[Order]])=12,"",1),1),IF(OR(F211="yes",G211="yes",H211="yes",I211="yes",J211="yes",K211="yes",#REF!="yes"),1,""))</f>
        <v>#REF!</v>
      </c>
    </row>
    <row r="212" spans="1:48" ht="36" thickBot="1" x14ac:dyDescent="0.4">
      <c r="A212" s="23" t="s">
        <v>128</v>
      </c>
      <c r="B212" s="125">
        <v>6370</v>
      </c>
      <c r="C212" s="13" t="s">
        <v>348</v>
      </c>
      <c r="D212" s="28" t="s">
        <v>272</v>
      </c>
      <c r="E212" s="27"/>
      <c r="F212" s="26" t="s">
        <v>88</v>
      </c>
      <c r="G212" s="26" t="s">
        <v>21</v>
      </c>
      <c r="H212" s="26" t="s">
        <v>88</v>
      </c>
      <c r="I212" s="26" t="s">
        <v>88</v>
      </c>
      <c r="J212" s="26" t="s">
        <v>21</v>
      </c>
      <c r="K212" s="26" t="s">
        <v>21</v>
      </c>
      <c r="L212" s="19"/>
      <c r="M212" s="17"/>
      <c r="N212" s="17"/>
      <c r="O212" s="17"/>
      <c r="P212" s="17"/>
      <c r="Q212" s="17"/>
      <c r="R212" s="17"/>
      <c r="S212" s="18"/>
      <c r="T212" s="131" t="str">
        <f>Table3[[#This Row],[Column12]]</f>
        <v>Auto:</v>
      </c>
      <c r="U212" s="22"/>
      <c r="V212" s="46" t="str">
        <f>IF(Table3[[#This Row],[TagOrderMethod]]="Ratio:","plants per 1 tag",IF(Table3[[#This Row],[TagOrderMethod]]="tags included","",IF(Table3[[#This Row],[TagOrderMethod]]="Qty:","tags",IF(Table3[[#This Row],[TagOrderMethod]]="Auto:",IF(U212&lt;&gt;"","tags","")))))</f>
        <v/>
      </c>
      <c r="W212" s="14">
        <v>50</v>
      </c>
      <c r="X212" s="14" t="str">
        <f>IF(ISNUMBER(SEARCH("tag",Table3[[#This Row],[Notes]])), "Yes", "No")</f>
        <v>No</v>
      </c>
      <c r="Y212" s="14" t="str">
        <f>IF(Table3[[#This Row],[Column11]]="yes","tags included","Auto:")</f>
        <v>Auto:</v>
      </c>
      <c r="Z21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Row],[TagOrderMethod]]="Auto:",IF(U212&gt;0,U212,IF(COUNTBLANK(L212:S212)=8,"",(IF(Table3[[#This Row],[Column11]]&lt;&gt;"no",Table3[[#This Row],[Size]]*(SUM(Table3[[#This Row],[Date 1]:[Date 8]])),"")))),""))),(Table3[[#This Row],[Bundle]])),"")</f>
        <v/>
      </c>
      <c r="AB212" s="86" t="str">
        <f t="shared" si="6"/>
        <v/>
      </c>
      <c r="AC212" s="68"/>
      <c r="AD212" s="37"/>
      <c r="AE212" s="38"/>
      <c r="AF212" s="39"/>
      <c r="AG212" s="111" t="s">
        <v>1271</v>
      </c>
      <c r="AH212" s="111" t="s">
        <v>21</v>
      </c>
      <c r="AI212" s="111" t="s">
        <v>1272</v>
      </c>
      <c r="AJ212" s="111" t="s">
        <v>1273</v>
      </c>
      <c r="AK212" s="111" t="s">
        <v>21</v>
      </c>
      <c r="AL212" s="111" t="s">
        <v>21</v>
      </c>
      <c r="AM212" s="111" t="b">
        <f>IF(AND(Table3[[#This Row],[Column68]]=TRUE,COUNTBLANK(Table3[[#This Row],[Date 1]:[Date 8]])=8),TRUE,FALSE)</f>
        <v>0</v>
      </c>
      <c r="AN212" s="111" t="b">
        <f>COUNTIF(Table3[[#This Row],[512]:[51]],"yes")&gt;0</f>
        <v>0</v>
      </c>
      <c r="AO212" s="40" t="str">
        <f>IF(Table3[[#This Row],[512]]="yes",Table3[[#This Row],[Column1]],"")</f>
        <v/>
      </c>
      <c r="AP212" s="40" t="str">
        <f>IF(Table3[[#This Row],[250]]="yes",Table3[[#This Row],[Column1.5]],"")</f>
        <v/>
      </c>
      <c r="AQ212" s="40" t="str">
        <f>IF(Table3[[#This Row],[288]]="yes",Table3[[#This Row],[Column2]],"")</f>
        <v/>
      </c>
      <c r="AR212" s="40" t="str">
        <f>IF(Table3[[#This Row],[144]]="yes",Table3[[#This Row],[Column3]],"")</f>
        <v/>
      </c>
      <c r="AS212" s="40" t="str">
        <f>IF(Table3[[#This Row],[26]]="yes",Table3[[#This Row],[Column4]],"")</f>
        <v/>
      </c>
      <c r="AT212" s="40" t="str">
        <f>IF(Table3[[#This Row],[51]]="yes",Table3[[#This Row],[Column5]],"")</f>
        <v/>
      </c>
      <c r="AU212" s="25" t="str">
        <f>IF(COUNTBLANK(Table3[[#This Row],[Date 1]:[Date 8]])=7,IF(Table3[[#This Row],[Column9]]&lt;&gt;"",IF(SUM(L212:S212)&lt;&gt;0,Table3[[#This Row],[Column9]],""),""),(SUBSTITUTE(TRIM(SUBSTITUTE(AO212&amp;","&amp;AP212&amp;","&amp;AQ212&amp;","&amp;AR212&amp;","&amp;AS212&amp;","&amp;AT212&amp;",",","," "))," ",", ")))</f>
        <v/>
      </c>
      <c r="AV212" s="31" t="e">
        <f>IF(COUNTBLANK(L212:AC212)&lt;&gt;13,IF(Table3[[#This Row],[Comments]]="Please order in multiples of 20. Minimum order of 100.",IF(COUNTBLANK(Table3[[#This Row],[Date 1]:[Order]])=12,"",1),1),IF(OR(F212="yes",G212="yes",H212="yes",I212="yes",J212="yes",K212="yes",#REF!="yes"),1,""))</f>
        <v>#REF!</v>
      </c>
    </row>
    <row r="213" spans="1:48" ht="36" thickBot="1" x14ac:dyDescent="0.4">
      <c r="A213" s="23" t="s">
        <v>128</v>
      </c>
      <c r="B213" s="125">
        <v>6375</v>
      </c>
      <c r="C213" s="13" t="s">
        <v>348</v>
      </c>
      <c r="D213" s="28" t="s">
        <v>233</v>
      </c>
      <c r="E213" s="27"/>
      <c r="F213" s="26" t="s">
        <v>88</v>
      </c>
      <c r="G213" s="26" t="s">
        <v>21</v>
      </c>
      <c r="H213" s="26" t="s">
        <v>88</v>
      </c>
      <c r="I213" s="26" t="s">
        <v>88</v>
      </c>
      <c r="J213" s="26" t="s">
        <v>21</v>
      </c>
      <c r="K213" s="26" t="s">
        <v>21</v>
      </c>
      <c r="L213" s="19"/>
      <c r="M213" s="17"/>
      <c r="N213" s="17"/>
      <c r="O213" s="17"/>
      <c r="P213" s="17"/>
      <c r="Q213" s="17"/>
      <c r="R213" s="17"/>
      <c r="S213" s="18"/>
      <c r="T213" s="131" t="str">
        <f>Table3[[#This Row],[Column12]]</f>
        <v>Auto:</v>
      </c>
      <c r="U213" s="22"/>
      <c r="V213" s="46" t="str">
        <f>IF(Table3[[#This Row],[TagOrderMethod]]="Ratio:","plants per 1 tag",IF(Table3[[#This Row],[TagOrderMethod]]="tags included","",IF(Table3[[#This Row],[TagOrderMethod]]="Qty:","tags",IF(Table3[[#This Row],[TagOrderMethod]]="Auto:",IF(U213&lt;&gt;"","tags","")))))</f>
        <v/>
      </c>
      <c r="W213" s="14">
        <v>50</v>
      </c>
      <c r="X213" s="14" t="str">
        <f>IF(ISNUMBER(SEARCH("tag",Table3[[#This Row],[Notes]])), "Yes", "No")</f>
        <v>No</v>
      </c>
      <c r="Y213" s="14" t="str">
        <f>IF(Table3[[#This Row],[Column11]]="yes","tags included","Auto:")</f>
        <v>Auto:</v>
      </c>
      <c r="Z21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Row],[TagOrderMethod]]="Auto:",IF(U213&gt;0,U213,IF(COUNTBLANK(L213:S213)=8,"",(IF(Table3[[#This Row],[Column11]]&lt;&gt;"no",Table3[[#This Row],[Size]]*(SUM(Table3[[#This Row],[Date 1]:[Date 8]])),"")))),""))),(Table3[[#This Row],[Bundle]])),"")</f>
        <v/>
      </c>
      <c r="AB213" s="86" t="str">
        <f t="shared" si="6"/>
        <v/>
      </c>
      <c r="AC213" s="68"/>
      <c r="AD213" s="37"/>
      <c r="AE213" s="38"/>
      <c r="AF213" s="39"/>
      <c r="AG213" s="111" t="s">
        <v>1274</v>
      </c>
      <c r="AH213" s="111" t="s">
        <v>21</v>
      </c>
      <c r="AI213" s="111" t="s">
        <v>1275</v>
      </c>
      <c r="AJ213" s="111" t="s">
        <v>1276</v>
      </c>
      <c r="AK213" s="111" t="s">
        <v>21</v>
      </c>
      <c r="AL213" s="111" t="s">
        <v>21</v>
      </c>
      <c r="AM213" s="111" t="b">
        <f>IF(AND(Table3[[#This Row],[Column68]]=TRUE,COUNTBLANK(Table3[[#This Row],[Date 1]:[Date 8]])=8),TRUE,FALSE)</f>
        <v>0</v>
      </c>
      <c r="AN213" s="111" t="b">
        <f>COUNTIF(Table3[[#This Row],[512]:[51]],"yes")&gt;0</f>
        <v>0</v>
      </c>
      <c r="AO213" s="40" t="str">
        <f>IF(Table3[[#This Row],[512]]="yes",Table3[[#This Row],[Column1]],"")</f>
        <v/>
      </c>
      <c r="AP213" s="40" t="str">
        <f>IF(Table3[[#This Row],[250]]="yes",Table3[[#This Row],[Column1.5]],"")</f>
        <v/>
      </c>
      <c r="AQ213" s="40" t="str">
        <f>IF(Table3[[#This Row],[288]]="yes",Table3[[#This Row],[Column2]],"")</f>
        <v/>
      </c>
      <c r="AR213" s="40" t="str">
        <f>IF(Table3[[#This Row],[144]]="yes",Table3[[#This Row],[Column3]],"")</f>
        <v/>
      </c>
      <c r="AS213" s="40" t="str">
        <f>IF(Table3[[#This Row],[26]]="yes",Table3[[#This Row],[Column4]],"")</f>
        <v/>
      </c>
      <c r="AT213" s="40" t="str">
        <f>IF(Table3[[#This Row],[51]]="yes",Table3[[#This Row],[Column5]],"")</f>
        <v/>
      </c>
      <c r="AU213" s="25" t="str">
        <f>IF(COUNTBLANK(Table3[[#This Row],[Date 1]:[Date 8]])=7,IF(Table3[[#This Row],[Column9]]&lt;&gt;"",IF(SUM(L213:S213)&lt;&gt;0,Table3[[#This Row],[Column9]],""),""),(SUBSTITUTE(TRIM(SUBSTITUTE(AO213&amp;","&amp;AP213&amp;","&amp;AQ213&amp;","&amp;AR213&amp;","&amp;AS213&amp;","&amp;AT213&amp;",",","," "))," ",", ")))</f>
        <v/>
      </c>
      <c r="AV213" s="31" t="e">
        <f>IF(COUNTBLANK(L213:AC213)&lt;&gt;13,IF(Table3[[#This Row],[Comments]]="Please order in multiples of 20. Minimum order of 100.",IF(COUNTBLANK(Table3[[#This Row],[Date 1]:[Order]])=12,"",1),1),IF(OR(F213="yes",G213="yes",H213="yes",I213="yes",J213="yes",K213="yes",#REF!="yes"),1,""))</f>
        <v>#REF!</v>
      </c>
    </row>
    <row r="214" spans="1:48" ht="36" thickBot="1" x14ac:dyDescent="0.4">
      <c r="A214" s="23" t="s">
        <v>128</v>
      </c>
      <c r="B214" s="125">
        <v>6380</v>
      </c>
      <c r="C214" s="13" t="s">
        <v>348</v>
      </c>
      <c r="D214" s="28" t="s">
        <v>234</v>
      </c>
      <c r="E214" s="27"/>
      <c r="F214" s="26" t="s">
        <v>88</v>
      </c>
      <c r="G214" s="26" t="s">
        <v>21</v>
      </c>
      <c r="H214" s="26" t="s">
        <v>88</v>
      </c>
      <c r="I214" s="26" t="s">
        <v>88</v>
      </c>
      <c r="J214" s="26" t="s">
        <v>21</v>
      </c>
      <c r="K214" s="26" t="s">
        <v>21</v>
      </c>
      <c r="L214" s="19"/>
      <c r="M214" s="17"/>
      <c r="N214" s="17"/>
      <c r="O214" s="17"/>
      <c r="P214" s="17"/>
      <c r="Q214" s="17"/>
      <c r="R214" s="17"/>
      <c r="S214" s="18"/>
      <c r="T214" s="131" t="str">
        <f>Table3[[#This Row],[Column12]]</f>
        <v>Auto:</v>
      </c>
      <c r="U214" s="22"/>
      <c r="V214" s="46" t="str">
        <f>IF(Table3[[#This Row],[TagOrderMethod]]="Ratio:","plants per 1 tag",IF(Table3[[#This Row],[TagOrderMethod]]="tags included","",IF(Table3[[#This Row],[TagOrderMethod]]="Qty:","tags",IF(Table3[[#This Row],[TagOrderMethod]]="Auto:",IF(U214&lt;&gt;"","tags","")))))</f>
        <v/>
      </c>
      <c r="W214" s="14">
        <v>50</v>
      </c>
      <c r="X214" s="14" t="str">
        <f>IF(ISNUMBER(SEARCH("tag",Table3[[#This Row],[Notes]])), "Yes", "No")</f>
        <v>No</v>
      </c>
      <c r="Y214" s="14" t="str">
        <f>IF(Table3[[#This Row],[Column11]]="yes","tags included","Auto:")</f>
        <v>Auto:</v>
      </c>
      <c r="Z21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Row],[TagOrderMethod]]="Auto:",IF(U214&gt;0,U214,IF(COUNTBLANK(L214:S214)=8,"",(IF(Table3[[#This Row],[Column11]]&lt;&gt;"no",Table3[[#This Row],[Size]]*(SUM(Table3[[#This Row],[Date 1]:[Date 8]])),"")))),""))),(Table3[[#This Row],[Bundle]])),"")</f>
        <v/>
      </c>
      <c r="AB214" s="86" t="str">
        <f t="shared" si="6"/>
        <v/>
      </c>
      <c r="AC214" s="68"/>
      <c r="AD214" s="37"/>
      <c r="AE214" s="38"/>
      <c r="AF214" s="39"/>
      <c r="AG214" s="111" t="s">
        <v>1277</v>
      </c>
      <c r="AH214" s="111" t="s">
        <v>21</v>
      </c>
      <c r="AI214" s="111" t="s">
        <v>1278</v>
      </c>
      <c r="AJ214" s="111" t="s">
        <v>1279</v>
      </c>
      <c r="AK214" s="111" t="s">
        <v>21</v>
      </c>
      <c r="AL214" s="111" t="s">
        <v>21</v>
      </c>
      <c r="AM214" s="111" t="b">
        <f>IF(AND(Table3[[#This Row],[Column68]]=TRUE,COUNTBLANK(Table3[[#This Row],[Date 1]:[Date 8]])=8),TRUE,FALSE)</f>
        <v>0</v>
      </c>
      <c r="AN214" s="111" t="b">
        <f>COUNTIF(Table3[[#This Row],[512]:[51]],"yes")&gt;0</f>
        <v>0</v>
      </c>
      <c r="AO214" s="40" t="str">
        <f>IF(Table3[[#This Row],[512]]="yes",Table3[[#This Row],[Column1]],"")</f>
        <v/>
      </c>
      <c r="AP214" s="40" t="str">
        <f>IF(Table3[[#This Row],[250]]="yes",Table3[[#This Row],[Column1.5]],"")</f>
        <v/>
      </c>
      <c r="AQ214" s="40" t="str">
        <f>IF(Table3[[#This Row],[288]]="yes",Table3[[#This Row],[Column2]],"")</f>
        <v/>
      </c>
      <c r="AR214" s="40" t="str">
        <f>IF(Table3[[#This Row],[144]]="yes",Table3[[#This Row],[Column3]],"")</f>
        <v/>
      </c>
      <c r="AS214" s="40" t="str">
        <f>IF(Table3[[#This Row],[26]]="yes",Table3[[#This Row],[Column4]],"")</f>
        <v/>
      </c>
      <c r="AT214" s="40" t="str">
        <f>IF(Table3[[#This Row],[51]]="yes",Table3[[#This Row],[Column5]],"")</f>
        <v/>
      </c>
      <c r="AU214" s="25" t="str">
        <f>IF(COUNTBLANK(Table3[[#This Row],[Date 1]:[Date 8]])=7,IF(Table3[[#This Row],[Column9]]&lt;&gt;"",IF(SUM(L214:S214)&lt;&gt;0,Table3[[#This Row],[Column9]],""),""),(SUBSTITUTE(TRIM(SUBSTITUTE(AO214&amp;","&amp;AP214&amp;","&amp;AQ214&amp;","&amp;AR214&amp;","&amp;AS214&amp;","&amp;AT214&amp;",",","," "))," ",", ")))</f>
        <v/>
      </c>
      <c r="AV214" s="31" t="e">
        <f>IF(COUNTBLANK(L214:AC214)&lt;&gt;13,IF(Table3[[#This Row],[Comments]]="Please order in multiples of 20. Minimum order of 100.",IF(COUNTBLANK(Table3[[#This Row],[Date 1]:[Order]])=12,"",1),1),IF(OR(F214="yes",G214="yes",H214="yes",I214="yes",J214="yes",K214="yes",#REF!="yes"),1,""))</f>
        <v>#REF!</v>
      </c>
    </row>
    <row r="215" spans="1:48" ht="36" thickBot="1" x14ac:dyDescent="0.4">
      <c r="A215" s="23" t="s">
        <v>128</v>
      </c>
      <c r="B215" s="125">
        <v>6385</v>
      </c>
      <c r="C215" s="13" t="s">
        <v>348</v>
      </c>
      <c r="D215" s="28" t="s">
        <v>235</v>
      </c>
      <c r="E215" s="27"/>
      <c r="F215" s="26" t="s">
        <v>88</v>
      </c>
      <c r="G215" s="26" t="s">
        <v>21</v>
      </c>
      <c r="H215" s="26" t="s">
        <v>88</v>
      </c>
      <c r="I215" s="26" t="s">
        <v>88</v>
      </c>
      <c r="J215" s="26" t="s">
        <v>21</v>
      </c>
      <c r="K215" s="26" t="s">
        <v>21</v>
      </c>
      <c r="L215" s="19"/>
      <c r="M215" s="17"/>
      <c r="N215" s="17"/>
      <c r="O215" s="17"/>
      <c r="P215" s="17"/>
      <c r="Q215" s="17"/>
      <c r="R215" s="17"/>
      <c r="S215" s="18"/>
      <c r="T215" s="131" t="str">
        <f>Table3[[#This Row],[Column12]]</f>
        <v>Auto:</v>
      </c>
      <c r="U215" s="22"/>
      <c r="V215" s="46" t="str">
        <f>IF(Table3[[#This Row],[TagOrderMethod]]="Ratio:","plants per 1 tag",IF(Table3[[#This Row],[TagOrderMethod]]="tags included","",IF(Table3[[#This Row],[TagOrderMethod]]="Qty:","tags",IF(Table3[[#This Row],[TagOrderMethod]]="Auto:",IF(U215&lt;&gt;"","tags","")))))</f>
        <v/>
      </c>
      <c r="W215" s="14">
        <v>50</v>
      </c>
      <c r="X215" s="14" t="str">
        <f>IF(ISNUMBER(SEARCH("tag",Table3[[#This Row],[Notes]])), "Yes", "No")</f>
        <v>No</v>
      </c>
      <c r="Y215" s="14" t="str">
        <f>IF(Table3[[#This Row],[Column11]]="yes","tags included","Auto:")</f>
        <v>Auto:</v>
      </c>
      <c r="Z21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Row],[TagOrderMethod]]="Auto:",IF(U215&gt;0,U215,IF(COUNTBLANK(L215:S215)=8,"",(IF(Table3[[#This Row],[Column11]]&lt;&gt;"no",Table3[[#This Row],[Size]]*(SUM(Table3[[#This Row],[Date 1]:[Date 8]])),"")))),""))),(Table3[[#This Row],[Bundle]])),"")</f>
        <v/>
      </c>
      <c r="AB215" s="86" t="str">
        <f t="shared" si="6"/>
        <v/>
      </c>
      <c r="AC215" s="68"/>
      <c r="AD215" s="37"/>
      <c r="AE215" s="38"/>
      <c r="AF215" s="39"/>
      <c r="AG215" s="111" t="s">
        <v>1280</v>
      </c>
      <c r="AH215" s="111" t="s">
        <v>21</v>
      </c>
      <c r="AI215" s="111" t="s">
        <v>1281</v>
      </c>
      <c r="AJ215" s="111" t="s">
        <v>1282</v>
      </c>
      <c r="AK215" s="111" t="s">
        <v>21</v>
      </c>
      <c r="AL215" s="111" t="s">
        <v>21</v>
      </c>
      <c r="AM215" s="111" t="b">
        <f>IF(AND(Table3[[#This Row],[Column68]]=TRUE,COUNTBLANK(Table3[[#This Row],[Date 1]:[Date 8]])=8),TRUE,FALSE)</f>
        <v>0</v>
      </c>
      <c r="AN215" s="111" t="b">
        <f>COUNTIF(Table3[[#This Row],[512]:[51]],"yes")&gt;0</f>
        <v>0</v>
      </c>
      <c r="AO215" s="40" t="str">
        <f>IF(Table3[[#This Row],[512]]="yes",Table3[[#This Row],[Column1]],"")</f>
        <v/>
      </c>
      <c r="AP215" s="40" t="str">
        <f>IF(Table3[[#This Row],[250]]="yes",Table3[[#This Row],[Column1.5]],"")</f>
        <v/>
      </c>
      <c r="AQ215" s="40" t="str">
        <f>IF(Table3[[#This Row],[288]]="yes",Table3[[#This Row],[Column2]],"")</f>
        <v/>
      </c>
      <c r="AR215" s="40" t="str">
        <f>IF(Table3[[#This Row],[144]]="yes",Table3[[#This Row],[Column3]],"")</f>
        <v/>
      </c>
      <c r="AS215" s="40" t="str">
        <f>IF(Table3[[#This Row],[26]]="yes",Table3[[#This Row],[Column4]],"")</f>
        <v/>
      </c>
      <c r="AT215" s="40" t="str">
        <f>IF(Table3[[#This Row],[51]]="yes",Table3[[#This Row],[Column5]],"")</f>
        <v/>
      </c>
      <c r="AU215" s="25" t="str">
        <f>IF(COUNTBLANK(Table3[[#This Row],[Date 1]:[Date 8]])=7,IF(Table3[[#This Row],[Column9]]&lt;&gt;"",IF(SUM(L215:S215)&lt;&gt;0,Table3[[#This Row],[Column9]],""),""),(SUBSTITUTE(TRIM(SUBSTITUTE(AO215&amp;","&amp;AP215&amp;","&amp;AQ215&amp;","&amp;AR215&amp;","&amp;AS215&amp;","&amp;AT215&amp;",",","," "))," ",", ")))</f>
        <v/>
      </c>
      <c r="AV215" s="31" t="e">
        <f>IF(COUNTBLANK(L215:AC215)&lt;&gt;13,IF(Table3[[#This Row],[Comments]]="Please order in multiples of 20. Minimum order of 100.",IF(COUNTBLANK(Table3[[#This Row],[Date 1]:[Order]])=12,"",1),1),IF(OR(F215="yes",G215="yes",H215="yes",I215="yes",J215="yes",K215="yes",#REF!="yes"),1,""))</f>
        <v>#REF!</v>
      </c>
    </row>
    <row r="216" spans="1:48" ht="36" thickBot="1" x14ac:dyDescent="0.4">
      <c r="A216" s="23" t="s">
        <v>128</v>
      </c>
      <c r="B216" s="125">
        <v>6390</v>
      </c>
      <c r="C216" s="13" t="s">
        <v>348</v>
      </c>
      <c r="D216" s="28" t="s">
        <v>236</v>
      </c>
      <c r="E216" s="27"/>
      <c r="F216" s="26" t="s">
        <v>88</v>
      </c>
      <c r="G216" s="26" t="s">
        <v>21</v>
      </c>
      <c r="H216" s="26" t="s">
        <v>88</v>
      </c>
      <c r="I216" s="26" t="s">
        <v>88</v>
      </c>
      <c r="J216" s="26" t="s">
        <v>21</v>
      </c>
      <c r="K216" s="26" t="s">
        <v>21</v>
      </c>
      <c r="L216" s="19"/>
      <c r="M216" s="17"/>
      <c r="N216" s="17"/>
      <c r="O216" s="17"/>
      <c r="P216" s="17"/>
      <c r="Q216" s="17"/>
      <c r="R216" s="17"/>
      <c r="S216" s="18"/>
      <c r="T216" s="131" t="str">
        <f>Table3[[#This Row],[Column12]]</f>
        <v>Auto:</v>
      </c>
      <c r="U216" s="22"/>
      <c r="V216" s="46" t="str">
        <f>IF(Table3[[#This Row],[TagOrderMethod]]="Ratio:","plants per 1 tag",IF(Table3[[#This Row],[TagOrderMethod]]="tags included","",IF(Table3[[#This Row],[TagOrderMethod]]="Qty:","tags",IF(Table3[[#This Row],[TagOrderMethod]]="Auto:",IF(U216&lt;&gt;"","tags","")))))</f>
        <v/>
      </c>
      <c r="W216" s="14">
        <v>50</v>
      </c>
      <c r="X216" s="14" t="str">
        <f>IF(ISNUMBER(SEARCH("tag",Table3[[#This Row],[Notes]])), "Yes", "No")</f>
        <v>No</v>
      </c>
      <c r="Y216" s="14" t="str">
        <f>IF(Table3[[#This Row],[Column11]]="yes","tags included","Auto:")</f>
        <v>Auto:</v>
      </c>
      <c r="Z21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Row],[TagOrderMethod]]="Auto:",IF(U216&gt;0,U216,IF(COUNTBLANK(L216:S216)=8,"",(IF(Table3[[#This Row],[Column11]]&lt;&gt;"no",Table3[[#This Row],[Size]]*(SUM(Table3[[#This Row],[Date 1]:[Date 8]])),"")))),""))),(Table3[[#This Row],[Bundle]])),"")</f>
        <v/>
      </c>
      <c r="AB216" s="86" t="str">
        <f t="shared" si="6"/>
        <v/>
      </c>
      <c r="AC216" s="68"/>
      <c r="AD216" s="37"/>
      <c r="AE216" s="38"/>
      <c r="AF216" s="39"/>
      <c r="AG216" s="111" t="s">
        <v>1283</v>
      </c>
      <c r="AH216" s="111" t="s">
        <v>21</v>
      </c>
      <c r="AI216" s="111" t="s">
        <v>1284</v>
      </c>
      <c r="AJ216" s="111" t="s">
        <v>1285</v>
      </c>
      <c r="AK216" s="111" t="s">
        <v>21</v>
      </c>
      <c r="AL216" s="111" t="s">
        <v>21</v>
      </c>
      <c r="AM216" s="111" t="b">
        <f>IF(AND(Table3[[#This Row],[Column68]]=TRUE,COUNTBLANK(Table3[[#This Row],[Date 1]:[Date 8]])=8),TRUE,FALSE)</f>
        <v>0</v>
      </c>
      <c r="AN216" s="111" t="b">
        <f>COUNTIF(Table3[[#This Row],[512]:[51]],"yes")&gt;0</f>
        <v>0</v>
      </c>
      <c r="AO216" s="40" t="str">
        <f>IF(Table3[[#This Row],[512]]="yes",Table3[[#This Row],[Column1]],"")</f>
        <v/>
      </c>
      <c r="AP216" s="40" t="str">
        <f>IF(Table3[[#This Row],[250]]="yes",Table3[[#This Row],[Column1.5]],"")</f>
        <v/>
      </c>
      <c r="AQ216" s="40" t="str">
        <f>IF(Table3[[#This Row],[288]]="yes",Table3[[#This Row],[Column2]],"")</f>
        <v/>
      </c>
      <c r="AR216" s="40" t="str">
        <f>IF(Table3[[#This Row],[144]]="yes",Table3[[#This Row],[Column3]],"")</f>
        <v/>
      </c>
      <c r="AS216" s="40" t="str">
        <f>IF(Table3[[#This Row],[26]]="yes",Table3[[#This Row],[Column4]],"")</f>
        <v/>
      </c>
      <c r="AT216" s="40" t="str">
        <f>IF(Table3[[#This Row],[51]]="yes",Table3[[#This Row],[Column5]],"")</f>
        <v/>
      </c>
      <c r="AU216" s="25" t="str">
        <f>IF(COUNTBLANK(Table3[[#This Row],[Date 1]:[Date 8]])=7,IF(Table3[[#This Row],[Column9]]&lt;&gt;"",IF(SUM(L216:S216)&lt;&gt;0,Table3[[#This Row],[Column9]],""),""),(SUBSTITUTE(TRIM(SUBSTITUTE(AO216&amp;","&amp;AP216&amp;","&amp;AQ216&amp;","&amp;AR216&amp;","&amp;AS216&amp;","&amp;AT216&amp;",",","," "))," ",", ")))</f>
        <v/>
      </c>
      <c r="AV216" s="31" t="e">
        <f>IF(COUNTBLANK(L216:AC216)&lt;&gt;13,IF(Table3[[#This Row],[Comments]]="Please order in multiples of 20. Minimum order of 100.",IF(COUNTBLANK(Table3[[#This Row],[Date 1]:[Order]])=12,"",1),1),IF(OR(F216="yes",G216="yes",H216="yes",I216="yes",J216="yes",K216="yes",#REF!="yes"),1,""))</f>
        <v>#REF!</v>
      </c>
    </row>
    <row r="217" spans="1:48" ht="36" thickBot="1" x14ac:dyDescent="0.4">
      <c r="A217" s="23" t="s">
        <v>128</v>
      </c>
      <c r="B217" s="125">
        <v>6395</v>
      </c>
      <c r="C217" s="13" t="s">
        <v>348</v>
      </c>
      <c r="D217" s="28" t="s">
        <v>237</v>
      </c>
      <c r="E217" s="27"/>
      <c r="F217" s="26" t="s">
        <v>88</v>
      </c>
      <c r="G217" s="26" t="s">
        <v>21</v>
      </c>
      <c r="H217" s="26" t="s">
        <v>88</v>
      </c>
      <c r="I217" s="26" t="s">
        <v>88</v>
      </c>
      <c r="J217" s="26" t="s">
        <v>21</v>
      </c>
      <c r="K217" s="26" t="s">
        <v>21</v>
      </c>
      <c r="L217" s="19"/>
      <c r="M217" s="17"/>
      <c r="N217" s="17"/>
      <c r="O217" s="17"/>
      <c r="P217" s="17"/>
      <c r="Q217" s="17"/>
      <c r="R217" s="17"/>
      <c r="S217" s="18"/>
      <c r="T217" s="131" t="str">
        <f>Table3[[#This Row],[Column12]]</f>
        <v>Auto:</v>
      </c>
      <c r="U217" s="22"/>
      <c r="V217" s="46" t="str">
        <f>IF(Table3[[#This Row],[TagOrderMethod]]="Ratio:","plants per 1 tag",IF(Table3[[#This Row],[TagOrderMethod]]="tags included","",IF(Table3[[#This Row],[TagOrderMethod]]="Qty:","tags",IF(Table3[[#This Row],[TagOrderMethod]]="Auto:",IF(U217&lt;&gt;"","tags","")))))</f>
        <v/>
      </c>
      <c r="W217" s="14">
        <v>50</v>
      </c>
      <c r="X217" s="14" t="str">
        <f>IF(ISNUMBER(SEARCH("tag",Table3[[#This Row],[Notes]])), "Yes", "No")</f>
        <v>No</v>
      </c>
      <c r="Y217" s="14" t="str">
        <f>IF(Table3[[#This Row],[Column11]]="yes","tags included","Auto:")</f>
        <v>Auto:</v>
      </c>
      <c r="Z21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Row],[TagOrderMethod]]="Auto:",IF(U217&gt;0,U217,IF(COUNTBLANK(L217:S217)=8,"",(IF(Table3[[#This Row],[Column11]]&lt;&gt;"no",Table3[[#This Row],[Size]]*(SUM(Table3[[#This Row],[Date 1]:[Date 8]])),"")))),""))),(Table3[[#This Row],[Bundle]])),"")</f>
        <v/>
      </c>
      <c r="AB217" s="86" t="str">
        <f t="shared" si="6"/>
        <v/>
      </c>
      <c r="AC217" s="68"/>
      <c r="AD217" s="37"/>
      <c r="AE217" s="38"/>
      <c r="AF217" s="39"/>
      <c r="AG217" s="111" t="s">
        <v>1286</v>
      </c>
      <c r="AH217" s="111" t="s">
        <v>21</v>
      </c>
      <c r="AI217" s="111" t="s">
        <v>1287</v>
      </c>
      <c r="AJ217" s="111" t="s">
        <v>1288</v>
      </c>
      <c r="AK217" s="111" t="s">
        <v>21</v>
      </c>
      <c r="AL217" s="111" t="s">
        <v>21</v>
      </c>
      <c r="AM217" s="111" t="b">
        <f>IF(AND(Table3[[#This Row],[Column68]]=TRUE,COUNTBLANK(Table3[[#This Row],[Date 1]:[Date 8]])=8),TRUE,FALSE)</f>
        <v>0</v>
      </c>
      <c r="AN217" s="111" t="b">
        <f>COUNTIF(Table3[[#This Row],[512]:[51]],"yes")&gt;0</f>
        <v>0</v>
      </c>
      <c r="AO217" s="40" t="str">
        <f>IF(Table3[[#This Row],[512]]="yes",Table3[[#This Row],[Column1]],"")</f>
        <v/>
      </c>
      <c r="AP217" s="40" t="str">
        <f>IF(Table3[[#This Row],[250]]="yes",Table3[[#This Row],[Column1.5]],"")</f>
        <v/>
      </c>
      <c r="AQ217" s="40" t="str">
        <f>IF(Table3[[#This Row],[288]]="yes",Table3[[#This Row],[Column2]],"")</f>
        <v/>
      </c>
      <c r="AR217" s="40" t="str">
        <f>IF(Table3[[#This Row],[144]]="yes",Table3[[#This Row],[Column3]],"")</f>
        <v/>
      </c>
      <c r="AS217" s="40" t="str">
        <f>IF(Table3[[#This Row],[26]]="yes",Table3[[#This Row],[Column4]],"")</f>
        <v/>
      </c>
      <c r="AT217" s="40" t="str">
        <f>IF(Table3[[#This Row],[51]]="yes",Table3[[#This Row],[Column5]],"")</f>
        <v/>
      </c>
      <c r="AU217" s="25" t="str">
        <f>IF(COUNTBLANK(Table3[[#This Row],[Date 1]:[Date 8]])=7,IF(Table3[[#This Row],[Column9]]&lt;&gt;"",IF(SUM(L217:S217)&lt;&gt;0,Table3[[#This Row],[Column9]],""),""),(SUBSTITUTE(TRIM(SUBSTITUTE(AO217&amp;","&amp;AP217&amp;","&amp;AQ217&amp;","&amp;AR217&amp;","&amp;AS217&amp;","&amp;AT217&amp;",",","," "))," ",", ")))</f>
        <v/>
      </c>
      <c r="AV217" s="31" t="e">
        <f>IF(COUNTBLANK(L217:AC217)&lt;&gt;13,IF(Table3[[#This Row],[Comments]]="Please order in multiples of 20. Minimum order of 100.",IF(COUNTBLANK(Table3[[#This Row],[Date 1]:[Order]])=12,"",1),1),IF(OR(F217="yes",G217="yes",H217="yes",I217="yes",J217="yes",K217="yes",#REF!="yes"),1,""))</f>
        <v>#REF!</v>
      </c>
    </row>
    <row r="218" spans="1:48" ht="36" thickBot="1" x14ac:dyDescent="0.4">
      <c r="A218" s="23" t="s">
        <v>128</v>
      </c>
      <c r="B218" s="125">
        <v>6400</v>
      </c>
      <c r="C218" s="13" t="s">
        <v>348</v>
      </c>
      <c r="D218" s="28" t="s">
        <v>238</v>
      </c>
      <c r="E218" s="27"/>
      <c r="F218" s="26" t="s">
        <v>88</v>
      </c>
      <c r="G218" s="26" t="s">
        <v>21</v>
      </c>
      <c r="H218" s="26" t="s">
        <v>88</v>
      </c>
      <c r="I218" s="26" t="s">
        <v>88</v>
      </c>
      <c r="J218" s="26" t="s">
        <v>21</v>
      </c>
      <c r="K218" s="26" t="s">
        <v>21</v>
      </c>
      <c r="L218" s="19"/>
      <c r="M218" s="17"/>
      <c r="N218" s="17"/>
      <c r="O218" s="17"/>
      <c r="P218" s="17"/>
      <c r="Q218" s="17"/>
      <c r="R218" s="17"/>
      <c r="S218" s="18"/>
      <c r="T218" s="131" t="str">
        <f>Table3[[#This Row],[Column12]]</f>
        <v>Auto:</v>
      </c>
      <c r="U218" s="22"/>
      <c r="V218" s="46" t="str">
        <f>IF(Table3[[#This Row],[TagOrderMethod]]="Ratio:","plants per 1 tag",IF(Table3[[#This Row],[TagOrderMethod]]="tags included","",IF(Table3[[#This Row],[TagOrderMethod]]="Qty:","tags",IF(Table3[[#This Row],[TagOrderMethod]]="Auto:",IF(U218&lt;&gt;"","tags","")))))</f>
        <v/>
      </c>
      <c r="W218" s="14">
        <v>50</v>
      </c>
      <c r="X218" s="14" t="str">
        <f>IF(ISNUMBER(SEARCH("tag",Table3[[#This Row],[Notes]])), "Yes", "No")</f>
        <v>No</v>
      </c>
      <c r="Y218" s="14" t="str">
        <f>IF(Table3[[#This Row],[Column11]]="yes","tags included","Auto:")</f>
        <v>Auto:</v>
      </c>
      <c r="Z21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Row],[TagOrderMethod]]="Auto:",IF(U218&gt;0,U218,IF(COUNTBLANK(L218:S218)=8,"",(IF(Table3[[#This Row],[Column11]]&lt;&gt;"no",Table3[[#This Row],[Size]]*(SUM(Table3[[#This Row],[Date 1]:[Date 8]])),"")))),""))),(Table3[[#This Row],[Bundle]])),"")</f>
        <v/>
      </c>
      <c r="AB218" s="86" t="str">
        <f t="shared" si="6"/>
        <v/>
      </c>
      <c r="AC218" s="68"/>
      <c r="AD218" s="37"/>
      <c r="AE218" s="38"/>
      <c r="AF218" s="39"/>
      <c r="AG218" s="111" t="s">
        <v>1289</v>
      </c>
      <c r="AH218" s="111" t="s">
        <v>21</v>
      </c>
      <c r="AI218" s="111" t="s">
        <v>1290</v>
      </c>
      <c r="AJ218" s="111" t="s">
        <v>1291</v>
      </c>
      <c r="AK218" s="111" t="s">
        <v>21</v>
      </c>
      <c r="AL218" s="111" t="s">
        <v>21</v>
      </c>
      <c r="AM218" s="111" t="b">
        <f>IF(AND(Table3[[#This Row],[Column68]]=TRUE,COUNTBLANK(Table3[[#This Row],[Date 1]:[Date 8]])=8),TRUE,FALSE)</f>
        <v>0</v>
      </c>
      <c r="AN218" s="111" t="b">
        <f>COUNTIF(Table3[[#This Row],[512]:[51]],"yes")&gt;0</f>
        <v>0</v>
      </c>
      <c r="AO218" s="40" t="str">
        <f>IF(Table3[[#This Row],[512]]="yes",Table3[[#This Row],[Column1]],"")</f>
        <v/>
      </c>
      <c r="AP218" s="40" t="str">
        <f>IF(Table3[[#This Row],[250]]="yes",Table3[[#This Row],[Column1.5]],"")</f>
        <v/>
      </c>
      <c r="AQ218" s="40" t="str">
        <f>IF(Table3[[#This Row],[288]]="yes",Table3[[#This Row],[Column2]],"")</f>
        <v/>
      </c>
      <c r="AR218" s="40" t="str">
        <f>IF(Table3[[#This Row],[144]]="yes",Table3[[#This Row],[Column3]],"")</f>
        <v/>
      </c>
      <c r="AS218" s="40" t="str">
        <f>IF(Table3[[#This Row],[26]]="yes",Table3[[#This Row],[Column4]],"")</f>
        <v/>
      </c>
      <c r="AT218" s="40" t="str">
        <f>IF(Table3[[#This Row],[51]]="yes",Table3[[#This Row],[Column5]],"")</f>
        <v/>
      </c>
      <c r="AU218" s="25" t="str">
        <f>IF(COUNTBLANK(Table3[[#This Row],[Date 1]:[Date 8]])=7,IF(Table3[[#This Row],[Column9]]&lt;&gt;"",IF(SUM(L218:S218)&lt;&gt;0,Table3[[#This Row],[Column9]],""),""),(SUBSTITUTE(TRIM(SUBSTITUTE(AO218&amp;","&amp;AP218&amp;","&amp;AQ218&amp;","&amp;AR218&amp;","&amp;AS218&amp;","&amp;AT218&amp;",",","," "))," ",", ")))</f>
        <v/>
      </c>
      <c r="AV218" s="31" t="e">
        <f>IF(COUNTBLANK(L218:AC218)&lt;&gt;13,IF(Table3[[#This Row],[Comments]]="Please order in multiples of 20. Minimum order of 100.",IF(COUNTBLANK(Table3[[#This Row],[Date 1]:[Order]])=12,"",1),1),IF(OR(F218="yes",G218="yes",H218="yes",I218="yes",J218="yes",K218="yes",#REF!="yes"),1,""))</f>
        <v>#REF!</v>
      </c>
    </row>
    <row r="219" spans="1:48" ht="36" thickBot="1" x14ac:dyDescent="0.4">
      <c r="A219" s="23" t="s">
        <v>128</v>
      </c>
      <c r="B219" s="125">
        <v>6405</v>
      </c>
      <c r="C219" s="13" t="s">
        <v>348</v>
      </c>
      <c r="D219" s="28" t="s">
        <v>147</v>
      </c>
      <c r="E219" s="27"/>
      <c r="F219" s="26" t="s">
        <v>88</v>
      </c>
      <c r="G219" s="26" t="s">
        <v>21</v>
      </c>
      <c r="H219" s="26" t="s">
        <v>88</v>
      </c>
      <c r="I219" s="26" t="s">
        <v>88</v>
      </c>
      <c r="J219" s="26" t="s">
        <v>21</v>
      </c>
      <c r="K219" s="26" t="s">
        <v>21</v>
      </c>
      <c r="L219" s="19"/>
      <c r="M219" s="17"/>
      <c r="N219" s="17"/>
      <c r="O219" s="17"/>
      <c r="P219" s="17"/>
      <c r="Q219" s="17"/>
      <c r="R219" s="17"/>
      <c r="S219" s="18"/>
      <c r="T219" s="131" t="str">
        <f>Table3[[#This Row],[Column12]]</f>
        <v>Auto:</v>
      </c>
      <c r="U219" s="22"/>
      <c r="V219" s="46" t="str">
        <f>IF(Table3[[#This Row],[TagOrderMethod]]="Ratio:","plants per 1 tag",IF(Table3[[#This Row],[TagOrderMethod]]="tags included","",IF(Table3[[#This Row],[TagOrderMethod]]="Qty:","tags",IF(Table3[[#This Row],[TagOrderMethod]]="Auto:",IF(U219&lt;&gt;"","tags","")))))</f>
        <v/>
      </c>
      <c r="W219" s="14">
        <v>50</v>
      </c>
      <c r="X219" s="14" t="str">
        <f>IF(ISNUMBER(SEARCH("tag",Table3[[#This Row],[Notes]])), "Yes", "No")</f>
        <v>No</v>
      </c>
      <c r="Y219" s="14" t="str">
        <f>IF(Table3[[#This Row],[Column11]]="yes","tags included","Auto:")</f>
        <v>Auto:</v>
      </c>
      <c r="Z21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1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Row],[TagOrderMethod]]="Auto:",IF(U219&gt;0,U219,IF(COUNTBLANK(L219:S219)=8,"",(IF(Table3[[#This Row],[Column11]]&lt;&gt;"no",Table3[[#This Row],[Size]]*(SUM(Table3[[#This Row],[Date 1]:[Date 8]])),"")))),""))),(Table3[[#This Row],[Bundle]])),"")</f>
        <v/>
      </c>
      <c r="AB219" s="86" t="str">
        <f t="shared" si="6"/>
        <v/>
      </c>
      <c r="AC219" s="68"/>
      <c r="AD219" s="37"/>
      <c r="AE219" s="38"/>
      <c r="AF219" s="39"/>
      <c r="AG219" s="111" t="s">
        <v>1292</v>
      </c>
      <c r="AH219" s="111" t="s">
        <v>21</v>
      </c>
      <c r="AI219" s="111" t="s">
        <v>1293</v>
      </c>
      <c r="AJ219" s="111" t="s">
        <v>1294</v>
      </c>
      <c r="AK219" s="111" t="s">
        <v>21</v>
      </c>
      <c r="AL219" s="111" t="s">
        <v>21</v>
      </c>
      <c r="AM219" s="111" t="b">
        <f>IF(AND(Table3[[#This Row],[Column68]]=TRUE,COUNTBLANK(Table3[[#This Row],[Date 1]:[Date 8]])=8),TRUE,FALSE)</f>
        <v>0</v>
      </c>
      <c r="AN219" s="111" t="b">
        <f>COUNTIF(Table3[[#This Row],[512]:[51]],"yes")&gt;0</f>
        <v>0</v>
      </c>
      <c r="AO219" s="40" t="str">
        <f>IF(Table3[[#This Row],[512]]="yes",Table3[[#This Row],[Column1]],"")</f>
        <v/>
      </c>
      <c r="AP219" s="40" t="str">
        <f>IF(Table3[[#This Row],[250]]="yes",Table3[[#This Row],[Column1.5]],"")</f>
        <v/>
      </c>
      <c r="AQ219" s="40" t="str">
        <f>IF(Table3[[#This Row],[288]]="yes",Table3[[#This Row],[Column2]],"")</f>
        <v/>
      </c>
      <c r="AR219" s="40" t="str">
        <f>IF(Table3[[#This Row],[144]]="yes",Table3[[#This Row],[Column3]],"")</f>
        <v/>
      </c>
      <c r="AS219" s="40" t="str">
        <f>IF(Table3[[#This Row],[26]]="yes",Table3[[#This Row],[Column4]],"")</f>
        <v/>
      </c>
      <c r="AT219" s="40" t="str">
        <f>IF(Table3[[#This Row],[51]]="yes",Table3[[#This Row],[Column5]],"")</f>
        <v/>
      </c>
      <c r="AU219" s="25" t="str">
        <f>IF(COUNTBLANK(Table3[[#This Row],[Date 1]:[Date 8]])=7,IF(Table3[[#This Row],[Column9]]&lt;&gt;"",IF(SUM(L219:S219)&lt;&gt;0,Table3[[#This Row],[Column9]],""),""),(SUBSTITUTE(TRIM(SUBSTITUTE(AO219&amp;","&amp;AP219&amp;","&amp;AQ219&amp;","&amp;AR219&amp;","&amp;AS219&amp;","&amp;AT219&amp;",",","," "))," ",", ")))</f>
        <v/>
      </c>
      <c r="AV219" s="31" t="e">
        <f>IF(COUNTBLANK(L219:AC219)&lt;&gt;13,IF(Table3[[#This Row],[Comments]]="Please order in multiples of 20. Minimum order of 100.",IF(COUNTBLANK(Table3[[#This Row],[Date 1]:[Order]])=12,"",1),1),IF(OR(F219="yes",G219="yes",H219="yes",I219="yes",J219="yes",K219="yes",#REF!="yes"),1,""))</f>
        <v>#REF!</v>
      </c>
    </row>
    <row r="220" spans="1:48" ht="36" thickBot="1" x14ac:dyDescent="0.4">
      <c r="A220" s="23" t="s">
        <v>128</v>
      </c>
      <c r="B220" s="125">
        <v>6410</v>
      </c>
      <c r="C220" s="13" t="s">
        <v>348</v>
      </c>
      <c r="D220" s="28" t="s">
        <v>425</v>
      </c>
      <c r="E220" s="27"/>
      <c r="F220" s="26" t="s">
        <v>88</v>
      </c>
      <c r="G220" s="26" t="s">
        <v>21</v>
      </c>
      <c r="H220" s="26" t="s">
        <v>88</v>
      </c>
      <c r="I220" s="26" t="s">
        <v>88</v>
      </c>
      <c r="J220" s="26" t="s">
        <v>21</v>
      </c>
      <c r="K220" s="26" t="s">
        <v>21</v>
      </c>
      <c r="L220" s="19"/>
      <c r="M220" s="17"/>
      <c r="N220" s="17"/>
      <c r="O220" s="17"/>
      <c r="P220" s="17"/>
      <c r="Q220" s="17"/>
      <c r="R220" s="17"/>
      <c r="S220" s="18"/>
      <c r="T220" s="131" t="str">
        <f>Table3[[#This Row],[Column12]]</f>
        <v>Auto:</v>
      </c>
      <c r="U220" s="22"/>
      <c r="V220" s="46" t="str">
        <f>IF(Table3[[#This Row],[TagOrderMethod]]="Ratio:","plants per 1 tag",IF(Table3[[#This Row],[TagOrderMethod]]="tags included","",IF(Table3[[#This Row],[TagOrderMethod]]="Qty:","tags",IF(Table3[[#This Row],[TagOrderMethod]]="Auto:",IF(U220&lt;&gt;"","tags","")))))</f>
        <v/>
      </c>
      <c r="W220" s="14">
        <v>50</v>
      </c>
      <c r="X220" s="14" t="str">
        <f>IF(ISNUMBER(SEARCH("tag",Table3[[#This Row],[Notes]])), "Yes", "No")</f>
        <v>No</v>
      </c>
      <c r="Y220" s="14" t="str">
        <f>IF(Table3[[#This Row],[Column11]]="yes","tags included","Auto:")</f>
        <v>Auto:</v>
      </c>
      <c r="Z22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Row],[TagOrderMethod]]="Auto:",IF(U220&gt;0,U220,IF(COUNTBLANK(L220:S220)=8,"",(IF(Table3[[#This Row],[Column11]]&lt;&gt;"no",Table3[[#This Row],[Size]]*(SUM(Table3[[#This Row],[Date 1]:[Date 8]])),"")))),""))),(Table3[[#This Row],[Bundle]])),"")</f>
        <v/>
      </c>
      <c r="AB220" s="86" t="str">
        <f t="shared" si="6"/>
        <v/>
      </c>
      <c r="AC220" s="68"/>
      <c r="AD220" s="37"/>
      <c r="AE220" s="38"/>
      <c r="AF220" s="39"/>
      <c r="AG220" s="111" t="s">
        <v>507</v>
      </c>
      <c r="AH220" s="111" t="s">
        <v>21</v>
      </c>
      <c r="AI220" s="111" t="s">
        <v>508</v>
      </c>
      <c r="AJ220" s="111" t="s">
        <v>509</v>
      </c>
      <c r="AK220" s="111" t="s">
        <v>21</v>
      </c>
      <c r="AL220" s="111" t="s">
        <v>21</v>
      </c>
      <c r="AM220" s="111" t="b">
        <f>IF(AND(Table3[[#This Row],[Column68]]=TRUE,COUNTBLANK(Table3[[#This Row],[Date 1]:[Date 8]])=8),TRUE,FALSE)</f>
        <v>0</v>
      </c>
      <c r="AN220" s="111" t="b">
        <f>COUNTIF(Table3[[#This Row],[512]:[51]],"yes")&gt;0</f>
        <v>0</v>
      </c>
      <c r="AO220" s="40" t="str">
        <f>IF(Table3[[#This Row],[512]]="yes",Table3[[#This Row],[Column1]],"")</f>
        <v/>
      </c>
      <c r="AP220" s="40" t="str">
        <f>IF(Table3[[#This Row],[250]]="yes",Table3[[#This Row],[Column1.5]],"")</f>
        <v/>
      </c>
      <c r="AQ220" s="40" t="str">
        <f>IF(Table3[[#This Row],[288]]="yes",Table3[[#This Row],[Column2]],"")</f>
        <v/>
      </c>
      <c r="AR220" s="40" t="str">
        <f>IF(Table3[[#This Row],[144]]="yes",Table3[[#This Row],[Column3]],"")</f>
        <v/>
      </c>
      <c r="AS220" s="40" t="str">
        <f>IF(Table3[[#This Row],[26]]="yes",Table3[[#This Row],[Column4]],"")</f>
        <v/>
      </c>
      <c r="AT220" s="40" t="str">
        <f>IF(Table3[[#This Row],[51]]="yes",Table3[[#This Row],[Column5]],"")</f>
        <v/>
      </c>
      <c r="AU220" s="25" t="str">
        <f>IF(COUNTBLANK(Table3[[#This Row],[Date 1]:[Date 8]])=7,IF(Table3[[#This Row],[Column9]]&lt;&gt;"",IF(SUM(L220:S220)&lt;&gt;0,Table3[[#This Row],[Column9]],""),""),(SUBSTITUTE(TRIM(SUBSTITUTE(AO220&amp;","&amp;AP220&amp;","&amp;AQ220&amp;","&amp;AR220&amp;","&amp;AS220&amp;","&amp;AT220&amp;",",","," "))," ",", ")))</f>
        <v/>
      </c>
      <c r="AV220" s="31" t="e">
        <f>IF(COUNTBLANK(L220:AC220)&lt;&gt;13,IF(Table3[[#This Row],[Comments]]="Please order in multiples of 20. Minimum order of 100.",IF(COUNTBLANK(Table3[[#This Row],[Date 1]:[Order]])=12,"",1),1),IF(OR(F220="yes",G220="yes",H220="yes",I220="yes",J220="yes",K220="yes",#REF!="yes"),1,""))</f>
        <v>#REF!</v>
      </c>
    </row>
    <row r="221" spans="1:48" ht="36" thickBot="1" x14ac:dyDescent="0.4">
      <c r="A221" s="23" t="s">
        <v>128</v>
      </c>
      <c r="B221" s="125">
        <v>6415</v>
      </c>
      <c r="C221" s="13" t="s">
        <v>348</v>
      </c>
      <c r="D221" s="28" t="s">
        <v>426</v>
      </c>
      <c r="E221" s="27"/>
      <c r="F221" s="26" t="s">
        <v>88</v>
      </c>
      <c r="G221" s="26" t="s">
        <v>21</v>
      </c>
      <c r="H221" s="26" t="s">
        <v>88</v>
      </c>
      <c r="I221" s="26" t="s">
        <v>88</v>
      </c>
      <c r="J221" s="26" t="s">
        <v>21</v>
      </c>
      <c r="K221" s="26" t="s">
        <v>21</v>
      </c>
      <c r="L221" s="19"/>
      <c r="M221" s="17"/>
      <c r="N221" s="17"/>
      <c r="O221" s="17"/>
      <c r="P221" s="17"/>
      <c r="Q221" s="17"/>
      <c r="R221" s="17"/>
      <c r="S221" s="18"/>
      <c r="T221" s="131" t="str">
        <f>Table3[[#This Row],[Column12]]</f>
        <v>Auto:</v>
      </c>
      <c r="U221" s="22"/>
      <c r="V221" s="46" t="str">
        <f>IF(Table3[[#This Row],[TagOrderMethod]]="Ratio:","plants per 1 tag",IF(Table3[[#This Row],[TagOrderMethod]]="tags included","",IF(Table3[[#This Row],[TagOrderMethod]]="Qty:","tags",IF(Table3[[#This Row],[TagOrderMethod]]="Auto:",IF(U221&lt;&gt;"","tags","")))))</f>
        <v/>
      </c>
      <c r="W221" s="14">
        <v>50</v>
      </c>
      <c r="X221" s="14" t="str">
        <f>IF(ISNUMBER(SEARCH("tag",Table3[[#This Row],[Notes]])), "Yes", "No")</f>
        <v>No</v>
      </c>
      <c r="Y221" s="14" t="str">
        <f>IF(Table3[[#This Row],[Column11]]="yes","tags included","Auto:")</f>
        <v>Auto:</v>
      </c>
      <c r="Z22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Row],[TagOrderMethod]]="Auto:",IF(U221&gt;0,U221,IF(COUNTBLANK(L221:S221)=8,"",(IF(Table3[[#This Row],[Column11]]&lt;&gt;"no",Table3[[#This Row],[Size]]*(SUM(Table3[[#This Row],[Date 1]:[Date 8]])),"")))),""))),(Table3[[#This Row],[Bundle]])),"")</f>
        <v/>
      </c>
      <c r="AB221" s="86" t="str">
        <f t="shared" si="6"/>
        <v/>
      </c>
      <c r="AC221" s="68"/>
      <c r="AD221" s="37"/>
      <c r="AE221" s="38"/>
      <c r="AF221" s="39"/>
      <c r="AG221" s="111" t="s">
        <v>1295</v>
      </c>
      <c r="AH221" s="111" t="s">
        <v>21</v>
      </c>
      <c r="AI221" s="111" t="s">
        <v>1296</v>
      </c>
      <c r="AJ221" s="111" t="s">
        <v>1297</v>
      </c>
      <c r="AK221" s="111" t="s">
        <v>21</v>
      </c>
      <c r="AL221" s="111" t="s">
        <v>21</v>
      </c>
      <c r="AM221" s="111" t="b">
        <f>IF(AND(Table3[[#This Row],[Column68]]=TRUE,COUNTBLANK(Table3[[#This Row],[Date 1]:[Date 8]])=8),TRUE,FALSE)</f>
        <v>0</v>
      </c>
      <c r="AN221" s="111" t="b">
        <f>COUNTIF(Table3[[#This Row],[512]:[51]],"yes")&gt;0</f>
        <v>0</v>
      </c>
      <c r="AO221" s="40" t="str">
        <f>IF(Table3[[#This Row],[512]]="yes",Table3[[#This Row],[Column1]],"")</f>
        <v/>
      </c>
      <c r="AP221" s="40" t="str">
        <f>IF(Table3[[#This Row],[250]]="yes",Table3[[#This Row],[Column1.5]],"")</f>
        <v/>
      </c>
      <c r="AQ221" s="40" t="str">
        <f>IF(Table3[[#This Row],[288]]="yes",Table3[[#This Row],[Column2]],"")</f>
        <v/>
      </c>
      <c r="AR221" s="40" t="str">
        <f>IF(Table3[[#This Row],[144]]="yes",Table3[[#This Row],[Column3]],"")</f>
        <v/>
      </c>
      <c r="AS221" s="40" t="str">
        <f>IF(Table3[[#This Row],[26]]="yes",Table3[[#This Row],[Column4]],"")</f>
        <v/>
      </c>
      <c r="AT221" s="40" t="str">
        <f>IF(Table3[[#This Row],[51]]="yes",Table3[[#This Row],[Column5]],"")</f>
        <v/>
      </c>
      <c r="AU221" s="25" t="str">
        <f>IF(COUNTBLANK(Table3[[#This Row],[Date 1]:[Date 8]])=7,IF(Table3[[#This Row],[Column9]]&lt;&gt;"",IF(SUM(L221:S221)&lt;&gt;0,Table3[[#This Row],[Column9]],""),""),(SUBSTITUTE(TRIM(SUBSTITUTE(AO221&amp;","&amp;AP221&amp;","&amp;AQ221&amp;","&amp;AR221&amp;","&amp;AS221&amp;","&amp;AT221&amp;",",","," "))," ",", ")))</f>
        <v/>
      </c>
      <c r="AV221" s="31" t="e">
        <f>IF(COUNTBLANK(L221:AC221)&lt;&gt;13,IF(Table3[[#This Row],[Comments]]="Please order in multiples of 20. Minimum order of 100.",IF(COUNTBLANK(Table3[[#This Row],[Date 1]:[Order]])=12,"",1),1),IF(OR(F221="yes",G221="yes",H221="yes",I221="yes",J221="yes",K221="yes",#REF!="yes"),1,""))</f>
        <v>#REF!</v>
      </c>
    </row>
    <row r="222" spans="1:48" ht="36" thickBot="1" x14ac:dyDescent="0.4">
      <c r="A222" s="23" t="s">
        <v>128</v>
      </c>
      <c r="B222" s="125">
        <v>6420</v>
      </c>
      <c r="C222" s="13" t="s">
        <v>348</v>
      </c>
      <c r="D222" s="28" t="s">
        <v>427</v>
      </c>
      <c r="E222" s="27"/>
      <c r="F222" s="26" t="s">
        <v>88</v>
      </c>
      <c r="G222" s="26" t="s">
        <v>21</v>
      </c>
      <c r="H222" s="26" t="s">
        <v>88</v>
      </c>
      <c r="I222" s="26" t="s">
        <v>88</v>
      </c>
      <c r="J222" s="26" t="s">
        <v>21</v>
      </c>
      <c r="K222" s="26" t="s">
        <v>21</v>
      </c>
      <c r="L222" s="19"/>
      <c r="M222" s="17"/>
      <c r="N222" s="17"/>
      <c r="O222" s="17"/>
      <c r="P222" s="17"/>
      <c r="Q222" s="17"/>
      <c r="R222" s="17"/>
      <c r="S222" s="18"/>
      <c r="T222" s="131" t="str">
        <f>Table3[[#This Row],[Column12]]</f>
        <v>Auto:</v>
      </c>
      <c r="U222" s="22"/>
      <c r="V222" s="46" t="str">
        <f>IF(Table3[[#This Row],[TagOrderMethod]]="Ratio:","plants per 1 tag",IF(Table3[[#This Row],[TagOrderMethod]]="tags included","",IF(Table3[[#This Row],[TagOrderMethod]]="Qty:","tags",IF(Table3[[#This Row],[TagOrderMethod]]="Auto:",IF(U222&lt;&gt;"","tags","")))))</f>
        <v/>
      </c>
      <c r="W222" s="14">
        <v>50</v>
      </c>
      <c r="X222" s="14" t="str">
        <f>IF(ISNUMBER(SEARCH("tag",Table3[[#This Row],[Notes]])), "Yes", "No")</f>
        <v>No</v>
      </c>
      <c r="Y222" s="14" t="str">
        <f>IF(Table3[[#This Row],[Column11]]="yes","tags included","Auto:")</f>
        <v>Auto:</v>
      </c>
      <c r="Z22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Row],[TagOrderMethod]]="Auto:",IF(U222&gt;0,U222,IF(COUNTBLANK(L222:S222)=8,"",(IF(Table3[[#This Row],[Column11]]&lt;&gt;"no",Table3[[#This Row],[Size]]*(SUM(Table3[[#This Row],[Date 1]:[Date 8]])),"")))),""))),(Table3[[#This Row],[Bundle]])),"")</f>
        <v/>
      </c>
      <c r="AB222" s="86" t="str">
        <f t="shared" si="6"/>
        <v/>
      </c>
      <c r="AC222" s="68"/>
      <c r="AD222" s="37"/>
      <c r="AE222" s="38"/>
      <c r="AF222" s="39"/>
      <c r="AG222" s="111" t="s">
        <v>1298</v>
      </c>
      <c r="AH222" s="111" t="s">
        <v>21</v>
      </c>
      <c r="AI222" s="111" t="s">
        <v>1299</v>
      </c>
      <c r="AJ222" s="111" t="s">
        <v>1300</v>
      </c>
      <c r="AK222" s="111" t="s">
        <v>21</v>
      </c>
      <c r="AL222" s="111" t="s">
        <v>21</v>
      </c>
      <c r="AM222" s="111" t="b">
        <f>IF(AND(Table3[[#This Row],[Column68]]=TRUE,COUNTBLANK(Table3[[#This Row],[Date 1]:[Date 8]])=8),TRUE,FALSE)</f>
        <v>0</v>
      </c>
      <c r="AN222" s="111" t="b">
        <f>COUNTIF(Table3[[#This Row],[512]:[51]],"yes")&gt;0</f>
        <v>0</v>
      </c>
      <c r="AO222" s="40" t="str">
        <f>IF(Table3[[#This Row],[512]]="yes",Table3[[#This Row],[Column1]],"")</f>
        <v/>
      </c>
      <c r="AP222" s="40" t="str">
        <f>IF(Table3[[#This Row],[250]]="yes",Table3[[#This Row],[Column1.5]],"")</f>
        <v/>
      </c>
      <c r="AQ222" s="40" t="str">
        <f>IF(Table3[[#This Row],[288]]="yes",Table3[[#This Row],[Column2]],"")</f>
        <v/>
      </c>
      <c r="AR222" s="40" t="str">
        <f>IF(Table3[[#This Row],[144]]="yes",Table3[[#This Row],[Column3]],"")</f>
        <v/>
      </c>
      <c r="AS222" s="40" t="str">
        <f>IF(Table3[[#This Row],[26]]="yes",Table3[[#This Row],[Column4]],"")</f>
        <v/>
      </c>
      <c r="AT222" s="40" t="str">
        <f>IF(Table3[[#This Row],[51]]="yes",Table3[[#This Row],[Column5]],"")</f>
        <v/>
      </c>
      <c r="AU222" s="25" t="str">
        <f>IF(COUNTBLANK(Table3[[#This Row],[Date 1]:[Date 8]])=7,IF(Table3[[#This Row],[Column9]]&lt;&gt;"",IF(SUM(L222:S222)&lt;&gt;0,Table3[[#This Row],[Column9]],""),""),(SUBSTITUTE(TRIM(SUBSTITUTE(AO222&amp;","&amp;AP222&amp;","&amp;AQ222&amp;","&amp;AR222&amp;","&amp;AS222&amp;","&amp;AT222&amp;",",","," "))," ",", ")))</f>
        <v/>
      </c>
      <c r="AV222" s="31" t="e">
        <f>IF(COUNTBLANK(L222:AC222)&lt;&gt;13,IF(Table3[[#This Row],[Comments]]="Please order in multiples of 20. Minimum order of 100.",IF(COUNTBLANK(Table3[[#This Row],[Date 1]:[Order]])=12,"",1),1),IF(OR(F222="yes",G222="yes",H222="yes",I222="yes",J222="yes",K222="yes",#REF!="yes"),1,""))</f>
        <v>#REF!</v>
      </c>
    </row>
    <row r="223" spans="1:48" ht="36" thickBot="1" x14ac:dyDescent="0.4">
      <c r="A223" s="23" t="s">
        <v>128</v>
      </c>
      <c r="B223" s="125">
        <v>6425</v>
      </c>
      <c r="C223" s="13" t="s">
        <v>348</v>
      </c>
      <c r="D223" s="28" t="s">
        <v>428</v>
      </c>
      <c r="E223" s="27"/>
      <c r="F223" s="26" t="s">
        <v>88</v>
      </c>
      <c r="G223" s="26" t="s">
        <v>21</v>
      </c>
      <c r="H223" s="26" t="s">
        <v>88</v>
      </c>
      <c r="I223" s="26" t="s">
        <v>88</v>
      </c>
      <c r="J223" s="26" t="s">
        <v>21</v>
      </c>
      <c r="K223" s="26" t="s">
        <v>21</v>
      </c>
      <c r="L223" s="19"/>
      <c r="M223" s="17"/>
      <c r="N223" s="17"/>
      <c r="O223" s="17"/>
      <c r="P223" s="17"/>
      <c r="Q223" s="17"/>
      <c r="R223" s="17"/>
      <c r="S223" s="18"/>
      <c r="T223" s="131" t="str">
        <f>Table3[[#This Row],[Column12]]</f>
        <v>Auto:</v>
      </c>
      <c r="U223" s="22"/>
      <c r="V223" s="46" t="str">
        <f>IF(Table3[[#This Row],[TagOrderMethod]]="Ratio:","plants per 1 tag",IF(Table3[[#This Row],[TagOrderMethod]]="tags included","",IF(Table3[[#This Row],[TagOrderMethod]]="Qty:","tags",IF(Table3[[#This Row],[TagOrderMethod]]="Auto:",IF(U223&lt;&gt;"","tags","")))))</f>
        <v/>
      </c>
      <c r="W223" s="14">
        <v>50</v>
      </c>
      <c r="X223" s="14" t="str">
        <f>IF(ISNUMBER(SEARCH("tag",Table3[[#This Row],[Notes]])), "Yes", "No")</f>
        <v>No</v>
      </c>
      <c r="Y223" s="14" t="str">
        <f>IF(Table3[[#This Row],[Column11]]="yes","tags included","Auto:")</f>
        <v>Auto:</v>
      </c>
      <c r="Z22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Row],[TagOrderMethod]]="Auto:",IF(U223&gt;0,U223,IF(COUNTBLANK(L223:S223)=8,"",(IF(Table3[[#This Row],[Column11]]&lt;&gt;"no",Table3[[#This Row],[Size]]*(SUM(Table3[[#This Row],[Date 1]:[Date 8]])),"")))),""))),(Table3[[#This Row],[Bundle]])),"")</f>
        <v/>
      </c>
      <c r="AB223" s="86" t="str">
        <f t="shared" si="6"/>
        <v/>
      </c>
      <c r="AC223" s="68"/>
      <c r="AD223" s="37"/>
      <c r="AE223" s="38"/>
      <c r="AF223" s="39"/>
      <c r="AG223" s="111" t="s">
        <v>1301</v>
      </c>
      <c r="AH223" s="111" t="s">
        <v>21</v>
      </c>
      <c r="AI223" s="111" t="s">
        <v>1302</v>
      </c>
      <c r="AJ223" s="111" t="s">
        <v>1303</v>
      </c>
      <c r="AK223" s="111" t="s">
        <v>21</v>
      </c>
      <c r="AL223" s="111" t="s">
        <v>21</v>
      </c>
      <c r="AM223" s="111" t="b">
        <f>IF(AND(Table3[[#This Row],[Column68]]=TRUE,COUNTBLANK(Table3[[#This Row],[Date 1]:[Date 8]])=8),TRUE,FALSE)</f>
        <v>0</v>
      </c>
      <c r="AN223" s="111" t="b">
        <f>COUNTIF(Table3[[#This Row],[512]:[51]],"yes")&gt;0</f>
        <v>0</v>
      </c>
      <c r="AO223" s="40" t="str">
        <f>IF(Table3[[#This Row],[512]]="yes",Table3[[#This Row],[Column1]],"")</f>
        <v/>
      </c>
      <c r="AP223" s="40" t="str">
        <f>IF(Table3[[#This Row],[250]]="yes",Table3[[#This Row],[Column1.5]],"")</f>
        <v/>
      </c>
      <c r="AQ223" s="40" t="str">
        <f>IF(Table3[[#This Row],[288]]="yes",Table3[[#This Row],[Column2]],"")</f>
        <v/>
      </c>
      <c r="AR223" s="40" t="str">
        <f>IF(Table3[[#This Row],[144]]="yes",Table3[[#This Row],[Column3]],"")</f>
        <v/>
      </c>
      <c r="AS223" s="40" t="str">
        <f>IF(Table3[[#This Row],[26]]="yes",Table3[[#This Row],[Column4]],"")</f>
        <v/>
      </c>
      <c r="AT223" s="40" t="str">
        <f>IF(Table3[[#This Row],[51]]="yes",Table3[[#This Row],[Column5]],"")</f>
        <v/>
      </c>
      <c r="AU223" s="25" t="str">
        <f>IF(COUNTBLANK(Table3[[#This Row],[Date 1]:[Date 8]])=7,IF(Table3[[#This Row],[Column9]]&lt;&gt;"",IF(SUM(L223:S223)&lt;&gt;0,Table3[[#This Row],[Column9]],""),""),(SUBSTITUTE(TRIM(SUBSTITUTE(AO223&amp;","&amp;AP223&amp;","&amp;AQ223&amp;","&amp;AR223&amp;","&amp;AS223&amp;","&amp;AT223&amp;",",","," "))," ",", ")))</f>
        <v/>
      </c>
      <c r="AV223" s="31" t="e">
        <f>IF(COUNTBLANK(L223:AC223)&lt;&gt;13,IF(Table3[[#This Row],[Comments]]="Please order in multiples of 20. Minimum order of 100.",IF(COUNTBLANK(Table3[[#This Row],[Date 1]:[Order]])=12,"",1),1),IF(OR(F223="yes",G223="yes",H223="yes",I223="yes",J223="yes",K223="yes",#REF!="yes"),1,""))</f>
        <v>#REF!</v>
      </c>
    </row>
    <row r="224" spans="1:48" ht="36" thickBot="1" x14ac:dyDescent="0.4">
      <c r="A224" s="23" t="s">
        <v>128</v>
      </c>
      <c r="B224" s="125">
        <v>6430</v>
      </c>
      <c r="C224" s="13" t="s">
        <v>348</v>
      </c>
      <c r="D224" s="28" t="s">
        <v>429</v>
      </c>
      <c r="E224" s="27"/>
      <c r="F224" s="26" t="s">
        <v>88</v>
      </c>
      <c r="G224" s="26" t="s">
        <v>21</v>
      </c>
      <c r="H224" s="26" t="s">
        <v>88</v>
      </c>
      <c r="I224" s="26" t="s">
        <v>88</v>
      </c>
      <c r="J224" s="26" t="s">
        <v>21</v>
      </c>
      <c r="K224" s="26" t="s">
        <v>21</v>
      </c>
      <c r="L224" s="19"/>
      <c r="M224" s="17"/>
      <c r="N224" s="17"/>
      <c r="O224" s="17"/>
      <c r="P224" s="17"/>
      <c r="Q224" s="17"/>
      <c r="R224" s="17"/>
      <c r="S224" s="18"/>
      <c r="T224" s="131" t="str">
        <f>Table3[[#This Row],[Column12]]</f>
        <v>Auto:</v>
      </c>
      <c r="U224" s="22"/>
      <c r="V224" s="46" t="str">
        <f>IF(Table3[[#This Row],[TagOrderMethod]]="Ratio:","plants per 1 tag",IF(Table3[[#This Row],[TagOrderMethod]]="tags included","",IF(Table3[[#This Row],[TagOrderMethod]]="Qty:","tags",IF(Table3[[#This Row],[TagOrderMethod]]="Auto:",IF(U224&lt;&gt;"","tags","")))))</f>
        <v/>
      </c>
      <c r="W224" s="14">
        <v>50</v>
      </c>
      <c r="X224" s="14" t="str">
        <f>IF(ISNUMBER(SEARCH("tag",Table3[[#This Row],[Notes]])), "Yes", "No")</f>
        <v>No</v>
      </c>
      <c r="Y224" s="14" t="str">
        <f>IF(Table3[[#This Row],[Column11]]="yes","tags included","Auto:")</f>
        <v>Auto:</v>
      </c>
      <c r="Z22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Row],[TagOrderMethod]]="Auto:",IF(U224&gt;0,U224,IF(COUNTBLANK(L224:S224)=8,"",(IF(Table3[[#This Row],[Column11]]&lt;&gt;"no",Table3[[#This Row],[Size]]*(SUM(Table3[[#This Row],[Date 1]:[Date 8]])),"")))),""))),(Table3[[#This Row],[Bundle]])),"")</f>
        <v/>
      </c>
      <c r="AB224" s="86" t="str">
        <f t="shared" si="6"/>
        <v/>
      </c>
      <c r="AC224" s="68"/>
      <c r="AD224" s="37"/>
      <c r="AE224" s="38"/>
      <c r="AF224" s="39"/>
      <c r="AG224" s="111" t="s">
        <v>510</v>
      </c>
      <c r="AH224" s="111" t="s">
        <v>21</v>
      </c>
      <c r="AI224" s="111" t="s">
        <v>511</v>
      </c>
      <c r="AJ224" s="111" t="s">
        <v>512</v>
      </c>
      <c r="AK224" s="111" t="s">
        <v>21</v>
      </c>
      <c r="AL224" s="111" t="s">
        <v>21</v>
      </c>
      <c r="AM224" s="111" t="b">
        <f>IF(AND(Table3[[#This Row],[Column68]]=TRUE,COUNTBLANK(Table3[[#This Row],[Date 1]:[Date 8]])=8),TRUE,FALSE)</f>
        <v>0</v>
      </c>
      <c r="AN224" s="111" t="b">
        <f>COUNTIF(Table3[[#This Row],[512]:[51]],"yes")&gt;0</f>
        <v>0</v>
      </c>
      <c r="AO224" s="40" t="str">
        <f>IF(Table3[[#This Row],[512]]="yes",Table3[[#This Row],[Column1]],"")</f>
        <v/>
      </c>
      <c r="AP224" s="40" t="str">
        <f>IF(Table3[[#This Row],[250]]="yes",Table3[[#This Row],[Column1.5]],"")</f>
        <v/>
      </c>
      <c r="AQ224" s="40" t="str">
        <f>IF(Table3[[#This Row],[288]]="yes",Table3[[#This Row],[Column2]],"")</f>
        <v/>
      </c>
      <c r="AR224" s="40" t="str">
        <f>IF(Table3[[#This Row],[144]]="yes",Table3[[#This Row],[Column3]],"")</f>
        <v/>
      </c>
      <c r="AS224" s="40" t="str">
        <f>IF(Table3[[#This Row],[26]]="yes",Table3[[#This Row],[Column4]],"")</f>
        <v/>
      </c>
      <c r="AT224" s="40" t="str">
        <f>IF(Table3[[#This Row],[51]]="yes",Table3[[#This Row],[Column5]],"")</f>
        <v/>
      </c>
      <c r="AU224" s="25" t="str">
        <f>IF(COUNTBLANK(Table3[[#This Row],[Date 1]:[Date 8]])=7,IF(Table3[[#This Row],[Column9]]&lt;&gt;"",IF(SUM(L224:S224)&lt;&gt;0,Table3[[#This Row],[Column9]],""),""),(SUBSTITUTE(TRIM(SUBSTITUTE(AO224&amp;","&amp;AP224&amp;","&amp;AQ224&amp;","&amp;AR224&amp;","&amp;AS224&amp;","&amp;AT224&amp;",",","," "))," ",", ")))</f>
        <v/>
      </c>
      <c r="AV224" s="31" t="e">
        <f>IF(COUNTBLANK(L224:AC224)&lt;&gt;13,IF(Table3[[#This Row],[Comments]]="Please order in multiples of 20. Minimum order of 100.",IF(COUNTBLANK(Table3[[#This Row],[Date 1]:[Order]])=12,"",1),1),IF(OR(F224="yes",G224="yes",H224="yes",I224="yes",J224="yes",K224="yes",#REF!="yes"),1,""))</f>
        <v>#REF!</v>
      </c>
    </row>
    <row r="225" spans="1:48" ht="36" thickBot="1" x14ac:dyDescent="0.4">
      <c r="A225" s="23" t="s">
        <v>128</v>
      </c>
      <c r="B225" s="125">
        <v>6435</v>
      </c>
      <c r="C225" s="13" t="s">
        <v>348</v>
      </c>
      <c r="D225" s="28" t="s">
        <v>430</v>
      </c>
      <c r="E225" s="27"/>
      <c r="F225" s="26" t="s">
        <v>88</v>
      </c>
      <c r="G225" s="26" t="s">
        <v>21</v>
      </c>
      <c r="H225" s="26" t="s">
        <v>88</v>
      </c>
      <c r="I225" s="26" t="s">
        <v>88</v>
      </c>
      <c r="J225" s="26" t="s">
        <v>21</v>
      </c>
      <c r="K225" s="26" t="s">
        <v>21</v>
      </c>
      <c r="L225" s="19"/>
      <c r="M225" s="17"/>
      <c r="N225" s="17"/>
      <c r="O225" s="17"/>
      <c r="P225" s="17"/>
      <c r="Q225" s="17"/>
      <c r="R225" s="17"/>
      <c r="S225" s="18"/>
      <c r="T225" s="131" t="str">
        <f>Table3[[#This Row],[Column12]]</f>
        <v>Auto:</v>
      </c>
      <c r="U225" s="22"/>
      <c r="V225" s="46" t="str">
        <f>IF(Table3[[#This Row],[TagOrderMethod]]="Ratio:","plants per 1 tag",IF(Table3[[#This Row],[TagOrderMethod]]="tags included","",IF(Table3[[#This Row],[TagOrderMethod]]="Qty:","tags",IF(Table3[[#This Row],[TagOrderMethod]]="Auto:",IF(U225&lt;&gt;"","tags","")))))</f>
        <v/>
      </c>
      <c r="W225" s="14">
        <v>50</v>
      </c>
      <c r="X225" s="14" t="str">
        <f>IF(ISNUMBER(SEARCH("tag",Table3[[#This Row],[Notes]])), "Yes", "No")</f>
        <v>No</v>
      </c>
      <c r="Y225" s="14" t="str">
        <f>IF(Table3[[#This Row],[Column11]]="yes","tags included","Auto:")</f>
        <v>Auto:</v>
      </c>
      <c r="Z22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Row],[TagOrderMethod]]="Auto:",IF(U225&gt;0,U225,IF(COUNTBLANK(L225:S225)=8,"",(IF(Table3[[#This Row],[Column11]]&lt;&gt;"no",Table3[[#This Row],[Size]]*(SUM(Table3[[#This Row],[Date 1]:[Date 8]])),"")))),""))),(Table3[[#This Row],[Bundle]])),"")</f>
        <v/>
      </c>
      <c r="AB225" s="86" t="str">
        <f t="shared" si="6"/>
        <v/>
      </c>
      <c r="AC225" s="68"/>
      <c r="AD225" s="37"/>
      <c r="AE225" s="38"/>
      <c r="AF225" s="39"/>
      <c r="AG225" s="111" t="s">
        <v>1304</v>
      </c>
      <c r="AH225" s="111" t="s">
        <v>21</v>
      </c>
      <c r="AI225" s="111" t="s">
        <v>1305</v>
      </c>
      <c r="AJ225" s="111" t="s">
        <v>1306</v>
      </c>
      <c r="AK225" s="111" t="s">
        <v>21</v>
      </c>
      <c r="AL225" s="111" t="s">
        <v>21</v>
      </c>
      <c r="AM225" s="111" t="b">
        <f>IF(AND(Table3[[#This Row],[Column68]]=TRUE,COUNTBLANK(Table3[[#This Row],[Date 1]:[Date 8]])=8),TRUE,FALSE)</f>
        <v>0</v>
      </c>
      <c r="AN225" s="111" t="b">
        <f>COUNTIF(Table3[[#This Row],[512]:[51]],"yes")&gt;0</f>
        <v>0</v>
      </c>
      <c r="AO225" s="40" t="str">
        <f>IF(Table3[[#This Row],[512]]="yes",Table3[[#This Row],[Column1]],"")</f>
        <v/>
      </c>
      <c r="AP225" s="40" t="str">
        <f>IF(Table3[[#This Row],[250]]="yes",Table3[[#This Row],[Column1.5]],"")</f>
        <v/>
      </c>
      <c r="AQ225" s="40" t="str">
        <f>IF(Table3[[#This Row],[288]]="yes",Table3[[#This Row],[Column2]],"")</f>
        <v/>
      </c>
      <c r="AR225" s="40" t="str">
        <f>IF(Table3[[#This Row],[144]]="yes",Table3[[#This Row],[Column3]],"")</f>
        <v/>
      </c>
      <c r="AS225" s="40" t="str">
        <f>IF(Table3[[#This Row],[26]]="yes",Table3[[#This Row],[Column4]],"")</f>
        <v/>
      </c>
      <c r="AT225" s="40" t="str">
        <f>IF(Table3[[#This Row],[51]]="yes",Table3[[#This Row],[Column5]],"")</f>
        <v/>
      </c>
      <c r="AU225" s="25" t="str">
        <f>IF(COUNTBLANK(Table3[[#This Row],[Date 1]:[Date 8]])=7,IF(Table3[[#This Row],[Column9]]&lt;&gt;"",IF(SUM(L225:S225)&lt;&gt;0,Table3[[#This Row],[Column9]],""),""),(SUBSTITUTE(TRIM(SUBSTITUTE(AO225&amp;","&amp;AP225&amp;","&amp;AQ225&amp;","&amp;AR225&amp;","&amp;AS225&amp;","&amp;AT225&amp;",",","," "))," ",", ")))</f>
        <v/>
      </c>
      <c r="AV225" s="31" t="e">
        <f>IF(COUNTBLANK(L225:AC225)&lt;&gt;13,IF(Table3[[#This Row],[Comments]]="Please order in multiples of 20. Minimum order of 100.",IF(COUNTBLANK(Table3[[#This Row],[Date 1]:[Order]])=12,"",1),1),IF(OR(F225="yes",G225="yes",H225="yes",I225="yes",J225="yes",K225="yes",#REF!="yes"),1,""))</f>
        <v>#REF!</v>
      </c>
    </row>
    <row r="226" spans="1:48" ht="36" thickBot="1" x14ac:dyDescent="0.4">
      <c r="A226" s="23" t="s">
        <v>128</v>
      </c>
      <c r="B226" s="125">
        <v>6465</v>
      </c>
      <c r="C226" s="13" t="s">
        <v>348</v>
      </c>
      <c r="D226" s="28" t="s">
        <v>254</v>
      </c>
      <c r="E226" s="27"/>
      <c r="F226" s="26" t="s">
        <v>88</v>
      </c>
      <c r="G226" s="26" t="s">
        <v>21</v>
      </c>
      <c r="H226" s="26" t="s">
        <v>88</v>
      </c>
      <c r="I226" s="26" t="s">
        <v>88</v>
      </c>
      <c r="J226" s="26" t="s">
        <v>21</v>
      </c>
      <c r="K226" s="26" t="s">
        <v>21</v>
      </c>
      <c r="L226" s="19"/>
      <c r="M226" s="17"/>
      <c r="N226" s="17"/>
      <c r="O226" s="17"/>
      <c r="P226" s="17"/>
      <c r="Q226" s="17"/>
      <c r="R226" s="17"/>
      <c r="S226" s="18"/>
      <c r="T226" s="131" t="str">
        <f>Table3[[#This Row],[Column12]]</f>
        <v>Auto:</v>
      </c>
      <c r="U226" s="22"/>
      <c r="V226" s="46" t="str">
        <f>IF(Table3[[#This Row],[TagOrderMethod]]="Ratio:","plants per 1 tag",IF(Table3[[#This Row],[TagOrderMethod]]="tags included","",IF(Table3[[#This Row],[TagOrderMethod]]="Qty:","tags",IF(Table3[[#This Row],[TagOrderMethod]]="Auto:",IF(U226&lt;&gt;"","tags","")))))</f>
        <v/>
      </c>
      <c r="W226" s="14">
        <v>50</v>
      </c>
      <c r="X226" s="14" t="str">
        <f>IF(ISNUMBER(SEARCH("tag",Table3[[#This Row],[Notes]])), "Yes", "No")</f>
        <v>No</v>
      </c>
      <c r="Y226" s="14" t="str">
        <f>IF(Table3[[#This Row],[Column11]]="yes","tags included","Auto:")</f>
        <v>Auto:</v>
      </c>
      <c r="Z22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Row],[TagOrderMethod]]="Auto:",IF(U226&gt;0,U226,IF(COUNTBLANK(L226:S226)=8,"",(IF(Table3[[#This Row],[Column11]]&lt;&gt;"no",Table3[[#This Row],[Size]]*(SUM(Table3[[#This Row],[Date 1]:[Date 8]])),"")))),""))),(Table3[[#This Row],[Bundle]])),"")</f>
        <v/>
      </c>
      <c r="AB226" s="86" t="str">
        <f t="shared" si="6"/>
        <v/>
      </c>
      <c r="AC226" s="68"/>
      <c r="AD226" s="37"/>
      <c r="AE226" s="38"/>
      <c r="AF226" s="39"/>
      <c r="AG226" s="111" t="s">
        <v>1307</v>
      </c>
      <c r="AH226" s="111" t="s">
        <v>21</v>
      </c>
      <c r="AI226" s="111" t="s">
        <v>1308</v>
      </c>
      <c r="AJ226" s="111" t="s">
        <v>1309</v>
      </c>
      <c r="AK226" s="111" t="s">
        <v>21</v>
      </c>
      <c r="AL226" s="111" t="s">
        <v>21</v>
      </c>
      <c r="AM226" s="111" t="b">
        <f>IF(AND(Table3[[#This Row],[Column68]]=TRUE,COUNTBLANK(Table3[[#This Row],[Date 1]:[Date 8]])=8),TRUE,FALSE)</f>
        <v>0</v>
      </c>
      <c r="AN226" s="111" t="b">
        <f>COUNTIF(Table3[[#This Row],[512]:[51]],"yes")&gt;0</f>
        <v>0</v>
      </c>
      <c r="AO226" s="40" t="str">
        <f>IF(Table3[[#This Row],[512]]="yes",Table3[[#This Row],[Column1]],"")</f>
        <v/>
      </c>
      <c r="AP226" s="40" t="str">
        <f>IF(Table3[[#This Row],[250]]="yes",Table3[[#This Row],[Column1.5]],"")</f>
        <v/>
      </c>
      <c r="AQ226" s="40" t="str">
        <f>IF(Table3[[#This Row],[288]]="yes",Table3[[#This Row],[Column2]],"")</f>
        <v/>
      </c>
      <c r="AR226" s="40" t="str">
        <f>IF(Table3[[#This Row],[144]]="yes",Table3[[#This Row],[Column3]],"")</f>
        <v/>
      </c>
      <c r="AS226" s="40" t="str">
        <f>IF(Table3[[#This Row],[26]]="yes",Table3[[#This Row],[Column4]],"")</f>
        <v/>
      </c>
      <c r="AT226" s="40" t="str">
        <f>IF(Table3[[#This Row],[51]]="yes",Table3[[#This Row],[Column5]],"")</f>
        <v/>
      </c>
      <c r="AU226" s="25" t="str">
        <f>IF(COUNTBLANK(Table3[[#This Row],[Date 1]:[Date 8]])=7,IF(Table3[[#This Row],[Column9]]&lt;&gt;"",IF(SUM(L226:S226)&lt;&gt;0,Table3[[#This Row],[Column9]],""),""),(SUBSTITUTE(TRIM(SUBSTITUTE(AO226&amp;","&amp;AP226&amp;","&amp;AQ226&amp;","&amp;AR226&amp;","&amp;AS226&amp;","&amp;AT226&amp;",",","," "))," ",", ")))</f>
        <v/>
      </c>
      <c r="AV226" s="31" t="e">
        <f>IF(COUNTBLANK(L226:AC226)&lt;&gt;13,IF(Table3[[#This Row],[Comments]]="Please order in multiples of 20. Minimum order of 100.",IF(COUNTBLANK(Table3[[#This Row],[Date 1]:[Order]])=12,"",1),1),IF(OR(F226="yes",G226="yes",H226="yes",I226="yes",J226="yes",K226="yes",#REF!="yes"),1,""))</f>
        <v>#REF!</v>
      </c>
    </row>
    <row r="227" spans="1:48" ht="36" thickBot="1" x14ac:dyDescent="0.4">
      <c r="A227" s="23" t="s">
        <v>128</v>
      </c>
      <c r="B227" s="125">
        <v>7102</v>
      </c>
      <c r="C227" s="13" t="s">
        <v>348</v>
      </c>
      <c r="D227" s="28" t="s">
        <v>773</v>
      </c>
      <c r="E227" s="27"/>
      <c r="F227" s="26" t="s">
        <v>88</v>
      </c>
      <c r="G227" s="26" t="s">
        <v>21</v>
      </c>
      <c r="H227" s="26" t="s">
        <v>88</v>
      </c>
      <c r="I227" s="26" t="s">
        <v>88</v>
      </c>
      <c r="J227" s="26" t="s">
        <v>21</v>
      </c>
      <c r="K227" s="26" t="s">
        <v>21</v>
      </c>
      <c r="L227" s="19"/>
      <c r="M227" s="17"/>
      <c r="N227" s="17"/>
      <c r="O227" s="17"/>
      <c r="P227" s="17"/>
      <c r="Q227" s="17"/>
      <c r="R227" s="17"/>
      <c r="S227" s="18"/>
      <c r="T227" s="131" t="str">
        <f>Table3[[#This Row],[Column12]]</f>
        <v>Auto:</v>
      </c>
      <c r="U227" s="22"/>
      <c r="V227" s="46" t="str">
        <f>IF(Table3[[#This Row],[TagOrderMethod]]="Ratio:","plants per 1 tag",IF(Table3[[#This Row],[TagOrderMethod]]="tags included","",IF(Table3[[#This Row],[TagOrderMethod]]="Qty:","tags",IF(Table3[[#This Row],[TagOrderMethod]]="Auto:",IF(U227&lt;&gt;"","tags","")))))</f>
        <v/>
      </c>
      <c r="W227" s="14">
        <v>50</v>
      </c>
      <c r="X227" s="14" t="str">
        <f>IF(ISNUMBER(SEARCH("tag",Table3[[#This Row],[Notes]])), "Yes", "No")</f>
        <v>No</v>
      </c>
      <c r="Y227" s="14" t="str">
        <f>IF(Table3[[#This Row],[Column11]]="yes","tags included","Auto:")</f>
        <v>Auto:</v>
      </c>
      <c r="Z22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Row],[TagOrderMethod]]="Auto:",IF(U227&gt;0,U227,IF(COUNTBLANK(L227:S227)=8,"",(IF(Table3[[#This Row],[Column11]]&lt;&gt;"no",Table3[[#This Row],[Size]]*(SUM(Table3[[#This Row],[Date 1]:[Date 8]])),"")))),""))),(Table3[[#This Row],[Bundle]])),"")</f>
        <v/>
      </c>
      <c r="AB227" s="86" t="str">
        <f t="shared" si="6"/>
        <v/>
      </c>
      <c r="AC227" s="68"/>
      <c r="AD227" s="37"/>
      <c r="AE227" s="38"/>
      <c r="AF227" s="39"/>
      <c r="AG227" s="111" t="s">
        <v>1310</v>
      </c>
      <c r="AH227" s="111" t="s">
        <v>21</v>
      </c>
      <c r="AI227" s="111" t="s">
        <v>1311</v>
      </c>
      <c r="AJ227" s="111" t="s">
        <v>1312</v>
      </c>
      <c r="AK227" s="111" t="s">
        <v>21</v>
      </c>
      <c r="AL227" s="111" t="s">
        <v>21</v>
      </c>
      <c r="AM227" s="111" t="b">
        <f>IF(AND(Table3[[#This Row],[Column68]]=TRUE,COUNTBLANK(Table3[[#This Row],[Date 1]:[Date 8]])=8),TRUE,FALSE)</f>
        <v>0</v>
      </c>
      <c r="AN227" s="111" t="b">
        <f>COUNTIF(Table3[[#This Row],[512]:[51]],"yes")&gt;0</f>
        <v>0</v>
      </c>
      <c r="AO227" s="40" t="str">
        <f>IF(Table3[[#This Row],[512]]="yes",Table3[[#This Row],[Column1]],"")</f>
        <v/>
      </c>
      <c r="AP227" s="40" t="str">
        <f>IF(Table3[[#This Row],[250]]="yes",Table3[[#This Row],[Column1.5]],"")</f>
        <v/>
      </c>
      <c r="AQ227" s="40" t="str">
        <f>IF(Table3[[#This Row],[288]]="yes",Table3[[#This Row],[Column2]],"")</f>
        <v/>
      </c>
      <c r="AR227" s="40" t="str">
        <f>IF(Table3[[#This Row],[144]]="yes",Table3[[#This Row],[Column3]],"")</f>
        <v/>
      </c>
      <c r="AS227" s="40" t="str">
        <f>IF(Table3[[#This Row],[26]]="yes",Table3[[#This Row],[Column4]],"")</f>
        <v/>
      </c>
      <c r="AT227" s="40" t="str">
        <f>IF(Table3[[#This Row],[51]]="yes",Table3[[#This Row],[Column5]],"")</f>
        <v/>
      </c>
      <c r="AU227" s="25" t="str">
        <f>IF(COUNTBLANK(Table3[[#This Row],[Date 1]:[Date 8]])=7,IF(Table3[[#This Row],[Column9]]&lt;&gt;"",IF(SUM(L227:S227)&lt;&gt;0,Table3[[#This Row],[Column9]],""),""),(SUBSTITUTE(TRIM(SUBSTITUTE(AO227&amp;","&amp;AP227&amp;","&amp;AQ227&amp;","&amp;AR227&amp;","&amp;AS227&amp;","&amp;AT227&amp;",",","," "))," ",", ")))</f>
        <v/>
      </c>
      <c r="AV227" s="31" t="e">
        <f>IF(COUNTBLANK(L227:AC227)&lt;&gt;13,IF(Table3[[#This Row],[Comments]]="Please order in multiples of 20. Minimum order of 100.",IF(COUNTBLANK(Table3[[#This Row],[Date 1]:[Order]])=12,"",1),1),IF(OR(F227="yes",G227="yes",H227="yes",I227="yes",J227="yes",K227="yes",#REF!="yes"),1,""))</f>
        <v>#REF!</v>
      </c>
    </row>
    <row r="228" spans="1:48" ht="36" thickBot="1" x14ac:dyDescent="0.4">
      <c r="A228" s="23" t="s">
        <v>128</v>
      </c>
      <c r="B228" s="125">
        <v>7100</v>
      </c>
      <c r="C228" s="13" t="s">
        <v>348</v>
      </c>
      <c r="D228" s="28" t="s">
        <v>602</v>
      </c>
      <c r="E228" s="27"/>
      <c r="F228" s="26" t="s">
        <v>88</v>
      </c>
      <c r="G228" s="26" t="s">
        <v>21</v>
      </c>
      <c r="H228" s="26" t="s">
        <v>88</v>
      </c>
      <c r="I228" s="26" t="s">
        <v>88</v>
      </c>
      <c r="J228" s="26" t="s">
        <v>21</v>
      </c>
      <c r="K228" s="26" t="s">
        <v>21</v>
      </c>
      <c r="L228" s="19"/>
      <c r="M228" s="17"/>
      <c r="N228" s="17"/>
      <c r="O228" s="17"/>
      <c r="P228" s="17"/>
      <c r="Q228" s="17"/>
      <c r="R228" s="17"/>
      <c r="S228" s="18"/>
      <c r="T228" s="131" t="str">
        <f>Table3[[#This Row],[Column12]]</f>
        <v>Auto:</v>
      </c>
      <c r="U228" s="22"/>
      <c r="V228" s="46" t="str">
        <f>IF(Table3[[#This Row],[TagOrderMethod]]="Ratio:","plants per 1 tag",IF(Table3[[#This Row],[TagOrderMethod]]="tags included","",IF(Table3[[#This Row],[TagOrderMethod]]="Qty:","tags",IF(Table3[[#This Row],[TagOrderMethod]]="Auto:",IF(U228&lt;&gt;"","tags","")))))</f>
        <v/>
      </c>
      <c r="W228" s="14">
        <v>50</v>
      </c>
      <c r="X228" s="14" t="str">
        <f>IF(ISNUMBER(SEARCH("tag",Table3[[#This Row],[Notes]])), "Yes", "No")</f>
        <v>No</v>
      </c>
      <c r="Y228" s="14" t="str">
        <f>IF(Table3[[#This Row],[Column11]]="yes","tags included","Auto:")</f>
        <v>Auto:</v>
      </c>
      <c r="Z22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Row],[TagOrderMethod]]="Auto:",IF(U228&gt;0,U228,IF(COUNTBLANK(L228:S228)=8,"",(IF(Table3[[#This Row],[Column11]]&lt;&gt;"no",Table3[[#This Row],[Size]]*(SUM(Table3[[#This Row],[Date 1]:[Date 8]])),"")))),""))),(Table3[[#This Row],[Bundle]])),"")</f>
        <v/>
      </c>
      <c r="AB228" s="86" t="str">
        <f t="shared" si="6"/>
        <v/>
      </c>
      <c r="AC228" s="68"/>
      <c r="AD228" s="37"/>
      <c r="AE228" s="38"/>
      <c r="AF228" s="39"/>
      <c r="AG228" s="111" t="s">
        <v>1313</v>
      </c>
      <c r="AH228" s="111" t="s">
        <v>21</v>
      </c>
      <c r="AI228" s="111" t="s">
        <v>1314</v>
      </c>
      <c r="AJ228" s="111" t="s">
        <v>1315</v>
      </c>
      <c r="AK228" s="111" t="s">
        <v>21</v>
      </c>
      <c r="AL228" s="111" t="s">
        <v>21</v>
      </c>
      <c r="AM228" s="111" t="b">
        <f>IF(AND(Table3[[#This Row],[Column68]]=TRUE,COUNTBLANK(Table3[[#This Row],[Date 1]:[Date 8]])=8),TRUE,FALSE)</f>
        <v>0</v>
      </c>
      <c r="AN228" s="111" t="b">
        <f>COUNTIF(Table3[[#This Row],[512]:[51]],"yes")&gt;0</f>
        <v>0</v>
      </c>
      <c r="AO228" s="40" t="str">
        <f>IF(Table3[[#This Row],[512]]="yes",Table3[[#This Row],[Column1]],"")</f>
        <v/>
      </c>
      <c r="AP228" s="40" t="str">
        <f>IF(Table3[[#This Row],[250]]="yes",Table3[[#This Row],[Column1.5]],"")</f>
        <v/>
      </c>
      <c r="AQ228" s="40" t="str">
        <f>IF(Table3[[#This Row],[288]]="yes",Table3[[#This Row],[Column2]],"")</f>
        <v/>
      </c>
      <c r="AR228" s="40" t="str">
        <f>IF(Table3[[#This Row],[144]]="yes",Table3[[#This Row],[Column3]],"")</f>
        <v/>
      </c>
      <c r="AS228" s="40" t="str">
        <f>IF(Table3[[#This Row],[26]]="yes",Table3[[#This Row],[Column4]],"")</f>
        <v/>
      </c>
      <c r="AT228" s="40" t="str">
        <f>IF(Table3[[#This Row],[51]]="yes",Table3[[#This Row],[Column5]],"")</f>
        <v/>
      </c>
      <c r="AU228" s="25" t="str">
        <f>IF(COUNTBLANK(Table3[[#This Row],[Date 1]:[Date 8]])=7,IF(Table3[[#This Row],[Column9]]&lt;&gt;"",IF(SUM(L228:S228)&lt;&gt;0,Table3[[#This Row],[Column9]],""),""),(SUBSTITUTE(TRIM(SUBSTITUTE(AO228&amp;","&amp;AP228&amp;","&amp;AQ228&amp;","&amp;AR228&amp;","&amp;AS228&amp;","&amp;AT228&amp;",",","," "))," ",", ")))</f>
        <v/>
      </c>
      <c r="AV228" s="31" t="e">
        <f>IF(COUNTBLANK(L228:AC228)&lt;&gt;13,IF(Table3[[#This Row],[Comments]]="Please order in multiples of 20. Minimum order of 100.",IF(COUNTBLANK(Table3[[#This Row],[Date 1]:[Order]])=12,"",1),1),IF(OR(F228="yes",G228="yes",H228="yes",I228="yes",J228="yes",K228="yes",#REF!="yes"),1,""))</f>
        <v>#REF!</v>
      </c>
    </row>
    <row r="229" spans="1:48" ht="36" thickBot="1" x14ac:dyDescent="0.4">
      <c r="A229" s="23" t="s">
        <v>128</v>
      </c>
      <c r="B229" s="125">
        <v>7105</v>
      </c>
      <c r="C229" s="13" t="s">
        <v>348</v>
      </c>
      <c r="D229" s="28" t="s">
        <v>603</v>
      </c>
      <c r="E229" s="27"/>
      <c r="F229" s="26" t="s">
        <v>88</v>
      </c>
      <c r="G229" s="26" t="s">
        <v>21</v>
      </c>
      <c r="H229" s="26" t="s">
        <v>88</v>
      </c>
      <c r="I229" s="26" t="s">
        <v>88</v>
      </c>
      <c r="J229" s="26" t="s">
        <v>21</v>
      </c>
      <c r="K229" s="26" t="s">
        <v>21</v>
      </c>
      <c r="L229" s="19"/>
      <c r="M229" s="17"/>
      <c r="N229" s="17"/>
      <c r="O229" s="17"/>
      <c r="P229" s="17"/>
      <c r="Q229" s="17"/>
      <c r="R229" s="17"/>
      <c r="S229" s="18"/>
      <c r="T229" s="131" t="str">
        <f>Table3[[#This Row],[Column12]]</f>
        <v>Auto:</v>
      </c>
      <c r="U229" s="22"/>
      <c r="V229" s="46" t="str">
        <f>IF(Table3[[#This Row],[TagOrderMethod]]="Ratio:","plants per 1 tag",IF(Table3[[#This Row],[TagOrderMethod]]="tags included","",IF(Table3[[#This Row],[TagOrderMethod]]="Qty:","tags",IF(Table3[[#This Row],[TagOrderMethod]]="Auto:",IF(U229&lt;&gt;"","tags","")))))</f>
        <v/>
      </c>
      <c r="W229" s="14">
        <v>50</v>
      </c>
      <c r="X229" s="14" t="str">
        <f>IF(ISNUMBER(SEARCH("tag",Table3[[#This Row],[Notes]])), "Yes", "No")</f>
        <v>No</v>
      </c>
      <c r="Y229" s="14" t="str">
        <f>IF(Table3[[#This Row],[Column11]]="yes","tags included","Auto:")</f>
        <v>Auto:</v>
      </c>
      <c r="Z22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2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Row],[TagOrderMethod]]="Auto:",IF(U229&gt;0,U229,IF(COUNTBLANK(L229:S229)=8,"",(IF(Table3[[#This Row],[Column11]]&lt;&gt;"no",Table3[[#This Row],[Size]]*(SUM(Table3[[#This Row],[Date 1]:[Date 8]])),"")))),""))),(Table3[[#This Row],[Bundle]])),"")</f>
        <v/>
      </c>
      <c r="AB229" s="86" t="str">
        <f t="shared" si="6"/>
        <v/>
      </c>
      <c r="AC229" s="68"/>
      <c r="AD229" s="37"/>
      <c r="AE229" s="38"/>
      <c r="AF229" s="39"/>
      <c r="AG229" s="111" t="s">
        <v>1316</v>
      </c>
      <c r="AH229" s="111" t="s">
        <v>21</v>
      </c>
      <c r="AI229" s="111" t="s">
        <v>1317</v>
      </c>
      <c r="AJ229" s="111" t="s">
        <v>1318</v>
      </c>
      <c r="AK229" s="111" t="s">
        <v>21</v>
      </c>
      <c r="AL229" s="111" t="s">
        <v>21</v>
      </c>
      <c r="AM229" s="111" t="b">
        <f>IF(AND(Table3[[#This Row],[Column68]]=TRUE,COUNTBLANK(Table3[[#This Row],[Date 1]:[Date 8]])=8),TRUE,FALSE)</f>
        <v>0</v>
      </c>
      <c r="AN229" s="111" t="b">
        <f>COUNTIF(Table3[[#This Row],[512]:[51]],"yes")&gt;0</f>
        <v>0</v>
      </c>
      <c r="AO229" s="40" t="str">
        <f>IF(Table3[[#This Row],[512]]="yes",Table3[[#This Row],[Column1]],"")</f>
        <v/>
      </c>
      <c r="AP229" s="40" t="str">
        <f>IF(Table3[[#This Row],[250]]="yes",Table3[[#This Row],[Column1.5]],"")</f>
        <v/>
      </c>
      <c r="AQ229" s="40" t="str">
        <f>IF(Table3[[#This Row],[288]]="yes",Table3[[#This Row],[Column2]],"")</f>
        <v/>
      </c>
      <c r="AR229" s="40" t="str">
        <f>IF(Table3[[#This Row],[144]]="yes",Table3[[#This Row],[Column3]],"")</f>
        <v/>
      </c>
      <c r="AS229" s="40" t="str">
        <f>IF(Table3[[#This Row],[26]]="yes",Table3[[#This Row],[Column4]],"")</f>
        <v/>
      </c>
      <c r="AT229" s="40" t="str">
        <f>IF(Table3[[#This Row],[51]]="yes",Table3[[#This Row],[Column5]],"")</f>
        <v/>
      </c>
      <c r="AU229" s="25" t="str">
        <f>IF(COUNTBLANK(Table3[[#This Row],[Date 1]:[Date 8]])=7,IF(Table3[[#This Row],[Column9]]&lt;&gt;"",IF(SUM(L229:S229)&lt;&gt;0,Table3[[#This Row],[Column9]],""),""),(SUBSTITUTE(TRIM(SUBSTITUTE(AO229&amp;","&amp;AP229&amp;","&amp;AQ229&amp;","&amp;AR229&amp;","&amp;AS229&amp;","&amp;AT229&amp;",",","," "))," ",", ")))</f>
        <v/>
      </c>
      <c r="AV229" s="31" t="e">
        <f>IF(COUNTBLANK(L229:AC229)&lt;&gt;13,IF(Table3[[#This Row],[Comments]]="Please order in multiples of 20. Minimum order of 100.",IF(COUNTBLANK(Table3[[#This Row],[Date 1]:[Order]])=12,"",1),1),IF(OR(F229="yes",G229="yes",H229="yes",I229="yes",J229="yes",K229="yes",#REF!="yes"),1,""))</f>
        <v>#REF!</v>
      </c>
    </row>
    <row r="230" spans="1:48" ht="36" thickBot="1" x14ac:dyDescent="0.4">
      <c r="A230" s="23" t="s">
        <v>128</v>
      </c>
      <c r="B230" s="125">
        <v>7110</v>
      </c>
      <c r="C230" s="13" t="s">
        <v>348</v>
      </c>
      <c r="D230" s="28" t="s">
        <v>604</v>
      </c>
      <c r="E230" s="27"/>
      <c r="F230" s="26" t="s">
        <v>88</v>
      </c>
      <c r="G230" s="26" t="s">
        <v>21</v>
      </c>
      <c r="H230" s="26" t="s">
        <v>88</v>
      </c>
      <c r="I230" s="26" t="s">
        <v>88</v>
      </c>
      <c r="J230" s="26" t="s">
        <v>21</v>
      </c>
      <c r="K230" s="26" t="s">
        <v>21</v>
      </c>
      <c r="L230" s="19"/>
      <c r="M230" s="17"/>
      <c r="N230" s="17"/>
      <c r="O230" s="17"/>
      <c r="P230" s="17"/>
      <c r="Q230" s="17"/>
      <c r="R230" s="17"/>
      <c r="S230" s="18"/>
      <c r="T230" s="131" t="str">
        <f>Table3[[#This Row],[Column12]]</f>
        <v>Auto:</v>
      </c>
      <c r="U230" s="22"/>
      <c r="V230" s="46" t="str">
        <f>IF(Table3[[#This Row],[TagOrderMethod]]="Ratio:","plants per 1 tag",IF(Table3[[#This Row],[TagOrderMethod]]="tags included","",IF(Table3[[#This Row],[TagOrderMethod]]="Qty:","tags",IF(Table3[[#This Row],[TagOrderMethod]]="Auto:",IF(U230&lt;&gt;"","tags","")))))</f>
        <v/>
      </c>
      <c r="W230" s="14">
        <v>50</v>
      </c>
      <c r="X230" s="14" t="str">
        <f>IF(ISNUMBER(SEARCH("tag",Table3[[#This Row],[Notes]])), "Yes", "No")</f>
        <v>No</v>
      </c>
      <c r="Y230" s="14" t="str">
        <f>IF(Table3[[#This Row],[Column11]]="yes","tags included","Auto:")</f>
        <v>Auto:</v>
      </c>
      <c r="Z23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Row],[TagOrderMethod]]="Auto:",IF(U230&gt;0,U230,IF(COUNTBLANK(L230:S230)=8,"",(IF(Table3[[#This Row],[Column11]]&lt;&gt;"no",Table3[[#This Row],[Size]]*(SUM(Table3[[#This Row],[Date 1]:[Date 8]])),"")))),""))),(Table3[[#This Row],[Bundle]])),"")</f>
        <v/>
      </c>
      <c r="AB230" s="86" t="str">
        <f t="shared" si="6"/>
        <v/>
      </c>
      <c r="AC230" s="68"/>
      <c r="AD230" s="37"/>
      <c r="AE230" s="38"/>
      <c r="AF230" s="39"/>
      <c r="AG230" s="111" t="s">
        <v>1319</v>
      </c>
      <c r="AH230" s="111" t="s">
        <v>21</v>
      </c>
      <c r="AI230" s="111" t="s">
        <v>1320</v>
      </c>
      <c r="AJ230" s="111" t="s">
        <v>1321</v>
      </c>
      <c r="AK230" s="111" t="s">
        <v>21</v>
      </c>
      <c r="AL230" s="111" t="s">
        <v>21</v>
      </c>
      <c r="AM230" s="111" t="b">
        <f>IF(AND(Table3[[#This Row],[Column68]]=TRUE,COUNTBLANK(Table3[[#This Row],[Date 1]:[Date 8]])=8),TRUE,FALSE)</f>
        <v>0</v>
      </c>
      <c r="AN230" s="111" t="b">
        <f>COUNTIF(Table3[[#This Row],[512]:[51]],"yes")&gt;0</f>
        <v>0</v>
      </c>
      <c r="AO230" s="40" t="str">
        <f>IF(Table3[[#This Row],[512]]="yes",Table3[[#This Row],[Column1]],"")</f>
        <v/>
      </c>
      <c r="AP230" s="40" t="str">
        <f>IF(Table3[[#This Row],[250]]="yes",Table3[[#This Row],[Column1.5]],"")</f>
        <v/>
      </c>
      <c r="AQ230" s="40" t="str">
        <f>IF(Table3[[#This Row],[288]]="yes",Table3[[#This Row],[Column2]],"")</f>
        <v/>
      </c>
      <c r="AR230" s="40" t="str">
        <f>IF(Table3[[#This Row],[144]]="yes",Table3[[#This Row],[Column3]],"")</f>
        <v/>
      </c>
      <c r="AS230" s="40" t="str">
        <f>IF(Table3[[#This Row],[26]]="yes",Table3[[#This Row],[Column4]],"")</f>
        <v/>
      </c>
      <c r="AT230" s="40" t="str">
        <f>IF(Table3[[#This Row],[51]]="yes",Table3[[#This Row],[Column5]],"")</f>
        <v/>
      </c>
      <c r="AU230" s="25" t="str">
        <f>IF(COUNTBLANK(Table3[[#This Row],[Date 1]:[Date 8]])=7,IF(Table3[[#This Row],[Column9]]&lt;&gt;"",IF(SUM(L230:S230)&lt;&gt;0,Table3[[#This Row],[Column9]],""),""),(SUBSTITUTE(TRIM(SUBSTITUTE(AO230&amp;","&amp;AP230&amp;","&amp;AQ230&amp;","&amp;AR230&amp;","&amp;AS230&amp;","&amp;AT230&amp;",",","," "))," ",", ")))</f>
        <v/>
      </c>
      <c r="AV230" s="31" t="e">
        <f>IF(COUNTBLANK(L230:AC230)&lt;&gt;13,IF(Table3[[#This Row],[Comments]]="Please order in multiples of 20. Minimum order of 100.",IF(COUNTBLANK(Table3[[#This Row],[Date 1]:[Order]])=12,"",1),1),IF(OR(F230="yes",G230="yes",H230="yes",I230="yes",J230="yes",K230="yes",#REF!="yes"),1,""))</f>
        <v>#REF!</v>
      </c>
    </row>
    <row r="231" spans="1:48" ht="36" thickBot="1" x14ac:dyDescent="0.4">
      <c r="A231" s="23" t="s">
        <v>128</v>
      </c>
      <c r="B231" s="125">
        <v>7111</v>
      </c>
      <c r="C231" s="13" t="s">
        <v>348</v>
      </c>
      <c r="D231" s="28" t="s">
        <v>605</v>
      </c>
      <c r="E231" s="27"/>
      <c r="F231" s="26" t="s">
        <v>88</v>
      </c>
      <c r="G231" s="26" t="s">
        <v>21</v>
      </c>
      <c r="H231" s="26" t="s">
        <v>88</v>
      </c>
      <c r="I231" s="26" t="s">
        <v>88</v>
      </c>
      <c r="J231" s="26" t="s">
        <v>21</v>
      </c>
      <c r="K231" s="26" t="s">
        <v>21</v>
      </c>
      <c r="L231" s="19"/>
      <c r="M231" s="17"/>
      <c r="N231" s="17"/>
      <c r="O231" s="17"/>
      <c r="P231" s="17"/>
      <c r="Q231" s="17"/>
      <c r="R231" s="17"/>
      <c r="S231" s="18"/>
      <c r="T231" s="131" t="str">
        <f>Table3[[#This Row],[Column12]]</f>
        <v>Auto:</v>
      </c>
      <c r="U231" s="22"/>
      <c r="V231" s="46" t="str">
        <f>IF(Table3[[#This Row],[TagOrderMethod]]="Ratio:","plants per 1 tag",IF(Table3[[#This Row],[TagOrderMethod]]="tags included","",IF(Table3[[#This Row],[TagOrderMethod]]="Qty:","tags",IF(Table3[[#This Row],[TagOrderMethod]]="Auto:",IF(U231&lt;&gt;"","tags","")))))</f>
        <v/>
      </c>
      <c r="W231" s="14">
        <v>50</v>
      </c>
      <c r="X231" s="14" t="str">
        <f>IF(ISNUMBER(SEARCH("tag",Table3[[#This Row],[Notes]])), "Yes", "No")</f>
        <v>No</v>
      </c>
      <c r="Y231" s="14" t="str">
        <f>IF(Table3[[#This Row],[Column11]]="yes","tags included","Auto:")</f>
        <v>Auto:</v>
      </c>
      <c r="Z23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Row],[TagOrderMethod]]="Auto:",IF(U231&gt;0,U231,IF(COUNTBLANK(L231:S231)=8,"",(IF(Table3[[#This Row],[Column11]]&lt;&gt;"no",Table3[[#This Row],[Size]]*(SUM(Table3[[#This Row],[Date 1]:[Date 8]])),"")))),""))),(Table3[[#This Row],[Bundle]])),"")</f>
        <v/>
      </c>
      <c r="AB231" s="86" t="str">
        <f t="shared" si="6"/>
        <v/>
      </c>
      <c r="AC231" s="68"/>
      <c r="AD231" s="37"/>
      <c r="AE231" s="38"/>
      <c r="AF231" s="39"/>
      <c r="AG231" s="111" t="s">
        <v>1322</v>
      </c>
      <c r="AH231" s="111" t="s">
        <v>21</v>
      </c>
      <c r="AI231" s="111" t="s">
        <v>1323</v>
      </c>
      <c r="AJ231" s="111" t="s">
        <v>1324</v>
      </c>
      <c r="AK231" s="111" t="s">
        <v>21</v>
      </c>
      <c r="AL231" s="111" t="s">
        <v>21</v>
      </c>
      <c r="AM231" s="111" t="b">
        <f>IF(AND(Table3[[#This Row],[Column68]]=TRUE,COUNTBLANK(Table3[[#This Row],[Date 1]:[Date 8]])=8),TRUE,FALSE)</f>
        <v>0</v>
      </c>
      <c r="AN231" s="111" t="b">
        <f>COUNTIF(Table3[[#This Row],[512]:[51]],"yes")&gt;0</f>
        <v>0</v>
      </c>
      <c r="AO231" s="40" t="str">
        <f>IF(Table3[[#This Row],[512]]="yes",Table3[[#This Row],[Column1]],"")</f>
        <v/>
      </c>
      <c r="AP231" s="40" t="str">
        <f>IF(Table3[[#This Row],[250]]="yes",Table3[[#This Row],[Column1.5]],"")</f>
        <v/>
      </c>
      <c r="AQ231" s="40" t="str">
        <f>IF(Table3[[#This Row],[288]]="yes",Table3[[#This Row],[Column2]],"")</f>
        <v/>
      </c>
      <c r="AR231" s="40" t="str">
        <f>IF(Table3[[#This Row],[144]]="yes",Table3[[#This Row],[Column3]],"")</f>
        <v/>
      </c>
      <c r="AS231" s="40" t="str">
        <f>IF(Table3[[#This Row],[26]]="yes",Table3[[#This Row],[Column4]],"")</f>
        <v/>
      </c>
      <c r="AT231" s="40" t="str">
        <f>IF(Table3[[#This Row],[51]]="yes",Table3[[#This Row],[Column5]],"")</f>
        <v/>
      </c>
      <c r="AU231" s="25" t="str">
        <f>IF(COUNTBLANK(Table3[[#This Row],[Date 1]:[Date 8]])=7,IF(Table3[[#This Row],[Column9]]&lt;&gt;"",IF(SUM(L231:S231)&lt;&gt;0,Table3[[#This Row],[Column9]],""),""),(SUBSTITUTE(TRIM(SUBSTITUTE(AO231&amp;","&amp;AP231&amp;","&amp;AQ231&amp;","&amp;AR231&amp;","&amp;AS231&amp;","&amp;AT231&amp;",",","," "))," ",", ")))</f>
        <v/>
      </c>
      <c r="AV231" s="31" t="e">
        <f>IF(COUNTBLANK(L231:AC231)&lt;&gt;13,IF(Table3[[#This Row],[Comments]]="Please order in multiples of 20. Minimum order of 100.",IF(COUNTBLANK(Table3[[#This Row],[Date 1]:[Order]])=12,"",1),1),IF(OR(F231="yes",G231="yes",H231="yes",I231="yes",J231="yes",K231="yes",#REF!="yes"),1,""))</f>
        <v>#REF!</v>
      </c>
    </row>
    <row r="232" spans="1:48" ht="36" thickBot="1" x14ac:dyDescent="0.4">
      <c r="A232" s="23" t="s">
        <v>128</v>
      </c>
      <c r="B232" s="125">
        <v>7111</v>
      </c>
      <c r="C232" s="13" t="s">
        <v>348</v>
      </c>
      <c r="D232" s="28" t="s">
        <v>606</v>
      </c>
      <c r="E232" s="27"/>
      <c r="F232" s="26" t="s">
        <v>88</v>
      </c>
      <c r="G232" s="26" t="s">
        <v>21</v>
      </c>
      <c r="H232" s="26" t="s">
        <v>88</v>
      </c>
      <c r="I232" s="26" t="s">
        <v>88</v>
      </c>
      <c r="J232" s="26" t="s">
        <v>21</v>
      </c>
      <c r="K232" s="26" t="s">
        <v>21</v>
      </c>
      <c r="L232" s="19"/>
      <c r="M232" s="17"/>
      <c r="N232" s="17"/>
      <c r="O232" s="17"/>
      <c r="P232" s="17"/>
      <c r="Q232" s="17"/>
      <c r="R232" s="17"/>
      <c r="S232" s="18"/>
      <c r="T232" s="131" t="str">
        <f>Table3[[#This Row],[Column12]]</f>
        <v>Auto:</v>
      </c>
      <c r="U232" s="22"/>
      <c r="V232" s="46" t="str">
        <f>IF(Table3[[#This Row],[TagOrderMethod]]="Ratio:","plants per 1 tag",IF(Table3[[#This Row],[TagOrderMethod]]="tags included","",IF(Table3[[#This Row],[TagOrderMethod]]="Qty:","tags",IF(Table3[[#This Row],[TagOrderMethod]]="Auto:",IF(U232&lt;&gt;"","tags","")))))</f>
        <v/>
      </c>
      <c r="W232" s="14">
        <v>50</v>
      </c>
      <c r="X232" s="14" t="str">
        <f>IF(ISNUMBER(SEARCH("tag",Table3[[#This Row],[Notes]])), "Yes", "No")</f>
        <v>No</v>
      </c>
      <c r="Y232" s="14" t="str">
        <f>IF(Table3[[#This Row],[Column11]]="yes","tags included","Auto:")</f>
        <v>Auto:</v>
      </c>
      <c r="Z23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Row],[TagOrderMethod]]="Auto:",IF(U232&gt;0,U232,IF(COUNTBLANK(L232:S232)=8,"",(IF(Table3[[#This Row],[Column11]]&lt;&gt;"no",Table3[[#This Row],[Size]]*(SUM(Table3[[#This Row],[Date 1]:[Date 8]])),"")))),""))),(Table3[[#This Row],[Bundle]])),"")</f>
        <v/>
      </c>
      <c r="AB232" s="86" t="str">
        <f t="shared" si="6"/>
        <v/>
      </c>
      <c r="AC232" s="68"/>
      <c r="AD232" s="37"/>
      <c r="AE232" s="38"/>
      <c r="AF232" s="39"/>
      <c r="AG232" s="111" t="s">
        <v>1325</v>
      </c>
      <c r="AH232" s="111" t="s">
        <v>21</v>
      </c>
      <c r="AI232" s="111" t="s">
        <v>1326</v>
      </c>
      <c r="AJ232" s="111" t="s">
        <v>1327</v>
      </c>
      <c r="AK232" s="111" t="s">
        <v>21</v>
      </c>
      <c r="AL232" s="111" t="s">
        <v>21</v>
      </c>
      <c r="AM232" s="111" t="b">
        <f>IF(AND(Table3[[#This Row],[Column68]]=TRUE,COUNTBLANK(Table3[[#This Row],[Date 1]:[Date 8]])=8),TRUE,FALSE)</f>
        <v>0</v>
      </c>
      <c r="AN232" s="111" t="b">
        <f>COUNTIF(Table3[[#This Row],[512]:[51]],"yes")&gt;0</f>
        <v>0</v>
      </c>
      <c r="AO232" s="40" t="str">
        <f>IF(Table3[[#This Row],[512]]="yes",Table3[[#This Row],[Column1]],"")</f>
        <v/>
      </c>
      <c r="AP232" s="40" t="str">
        <f>IF(Table3[[#This Row],[250]]="yes",Table3[[#This Row],[Column1.5]],"")</f>
        <v/>
      </c>
      <c r="AQ232" s="40" t="str">
        <f>IF(Table3[[#This Row],[288]]="yes",Table3[[#This Row],[Column2]],"")</f>
        <v/>
      </c>
      <c r="AR232" s="40" t="str">
        <f>IF(Table3[[#This Row],[144]]="yes",Table3[[#This Row],[Column3]],"")</f>
        <v/>
      </c>
      <c r="AS232" s="40" t="str">
        <f>IF(Table3[[#This Row],[26]]="yes",Table3[[#This Row],[Column4]],"")</f>
        <v/>
      </c>
      <c r="AT232" s="40" t="str">
        <f>IF(Table3[[#This Row],[51]]="yes",Table3[[#This Row],[Column5]],"")</f>
        <v/>
      </c>
      <c r="AU232" s="25" t="str">
        <f>IF(COUNTBLANK(Table3[[#This Row],[Date 1]:[Date 8]])=7,IF(Table3[[#This Row],[Column9]]&lt;&gt;"",IF(SUM(L232:S232)&lt;&gt;0,Table3[[#This Row],[Column9]],""),""),(SUBSTITUTE(TRIM(SUBSTITUTE(AO232&amp;","&amp;AP232&amp;","&amp;AQ232&amp;","&amp;AR232&amp;","&amp;AS232&amp;","&amp;AT232&amp;",",","," "))," ",", ")))</f>
        <v/>
      </c>
      <c r="AV232" s="31" t="e">
        <f>IF(COUNTBLANK(L232:AC232)&lt;&gt;13,IF(Table3[[#This Row],[Comments]]="Please order in multiples of 20. Minimum order of 100.",IF(COUNTBLANK(Table3[[#This Row],[Date 1]:[Order]])=12,"",1),1),IF(OR(F232="yes",G232="yes",H232="yes",I232="yes",J232="yes",K232="yes",#REF!="yes"),1,""))</f>
        <v>#REF!</v>
      </c>
    </row>
    <row r="233" spans="1:48" ht="36" thickBot="1" x14ac:dyDescent="0.4">
      <c r="A233" s="23" t="s">
        <v>128</v>
      </c>
      <c r="B233" s="125">
        <v>7112</v>
      </c>
      <c r="C233" s="13" t="s">
        <v>348</v>
      </c>
      <c r="D233" s="28" t="s">
        <v>607</v>
      </c>
      <c r="E233" s="27"/>
      <c r="F233" s="26" t="s">
        <v>88</v>
      </c>
      <c r="G233" s="26" t="s">
        <v>21</v>
      </c>
      <c r="H233" s="26" t="s">
        <v>88</v>
      </c>
      <c r="I233" s="26" t="s">
        <v>88</v>
      </c>
      <c r="J233" s="26" t="s">
        <v>21</v>
      </c>
      <c r="K233" s="26" t="s">
        <v>21</v>
      </c>
      <c r="L233" s="19"/>
      <c r="M233" s="17"/>
      <c r="N233" s="17"/>
      <c r="O233" s="17"/>
      <c r="P233" s="17"/>
      <c r="Q233" s="17"/>
      <c r="R233" s="17"/>
      <c r="S233" s="18"/>
      <c r="T233" s="131" t="str">
        <f>Table3[[#This Row],[Column12]]</f>
        <v>Auto:</v>
      </c>
      <c r="U233" s="22"/>
      <c r="V233" s="46" t="str">
        <f>IF(Table3[[#This Row],[TagOrderMethod]]="Ratio:","plants per 1 tag",IF(Table3[[#This Row],[TagOrderMethod]]="tags included","",IF(Table3[[#This Row],[TagOrderMethod]]="Qty:","tags",IF(Table3[[#This Row],[TagOrderMethod]]="Auto:",IF(U233&lt;&gt;"","tags","")))))</f>
        <v/>
      </c>
      <c r="W233" s="14">
        <v>50</v>
      </c>
      <c r="X233" s="14" t="str">
        <f>IF(ISNUMBER(SEARCH("tag",Table3[[#This Row],[Notes]])), "Yes", "No")</f>
        <v>No</v>
      </c>
      <c r="Y233" s="14" t="str">
        <f>IF(Table3[[#This Row],[Column11]]="yes","tags included","Auto:")</f>
        <v>Auto:</v>
      </c>
      <c r="Z23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Row],[TagOrderMethod]]="Auto:",IF(U233&gt;0,U233,IF(COUNTBLANK(L233:S233)=8,"",(IF(Table3[[#This Row],[Column11]]&lt;&gt;"no",Table3[[#This Row],[Size]]*(SUM(Table3[[#This Row],[Date 1]:[Date 8]])),"")))),""))),(Table3[[#This Row],[Bundle]])),"")</f>
        <v/>
      </c>
      <c r="AB233" s="86" t="str">
        <f t="shared" si="6"/>
        <v/>
      </c>
      <c r="AC233" s="68"/>
      <c r="AD233" s="37"/>
      <c r="AE233" s="38"/>
      <c r="AF233" s="39"/>
      <c r="AG233" s="111" t="s">
        <v>1328</v>
      </c>
      <c r="AH233" s="111" t="s">
        <v>21</v>
      </c>
      <c r="AI233" s="111" t="s">
        <v>1329</v>
      </c>
      <c r="AJ233" s="111" t="s">
        <v>1330</v>
      </c>
      <c r="AK233" s="111" t="s">
        <v>21</v>
      </c>
      <c r="AL233" s="111" t="s">
        <v>21</v>
      </c>
      <c r="AM233" s="111" t="b">
        <f>IF(AND(Table3[[#This Row],[Column68]]=TRUE,COUNTBLANK(Table3[[#This Row],[Date 1]:[Date 8]])=8),TRUE,FALSE)</f>
        <v>0</v>
      </c>
      <c r="AN233" s="111" t="b">
        <f>COUNTIF(Table3[[#This Row],[512]:[51]],"yes")&gt;0</f>
        <v>0</v>
      </c>
      <c r="AO233" s="40" t="str">
        <f>IF(Table3[[#This Row],[512]]="yes",Table3[[#This Row],[Column1]],"")</f>
        <v/>
      </c>
      <c r="AP233" s="40" t="str">
        <f>IF(Table3[[#This Row],[250]]="yes",Table3[[#This Row],[Column1.5]],"")</f>
        <v/>
      </c>
      <c r="AQ233" s="40" t="str">
        <f>IF(Table3[[#This Row],[288]]="yes",Table3[[#This Row],[Column2]],"")</f>
        <v/>
      </c>
      <c r="AR233" s="40" t="str">
        <f>IF(Table3[[#This Row],[144]]="yes",Table3[[#This Row],[Column3]],"")</f>
        <v/>
      </c>
      <c r="AS233" s="40" t="str">
        <f>IF(Table3[[#This Row],[26]]="yes",Table3[[#This Row],[Column4]],"")</f>
        <v/>
      </c>
      <c r="AT233" s="40" t="str">
        <f>IF(Table3[[#This Row],[51]]="yes",Table3[[#This Row],[Column5]],"")</f>
        <v/>
      </c>
      <c r="AU233" s="25" t="str">
        <f>IF(COUNTBLANK(Table3[[#This Row],[Date 1]:[Date 8]])=7,IF(Table3[[#This Row],[Column9]]&lt;&gt;"",IF(SUM(L233:S233)&lt;&gt;0,Table3[[#This Row],[Column9]],""),""),(SUBSTITUTE(TRIM(SUBSTITUTE(AO233&amp;","&amp;AP233&amp;","&amp;AQ233&amp;","&amp;AR233&amp;","&amp;AS233&amp;","&amp;AT233&amp;",",","," "))," ",", ")))</f>
        <v/>
      </c>
      <c r="AV233" s="31" t="e">
        <f>IF(COUNTBLANK(L233:AC233)&lt;&gt;13,IF(Table3[[#This Row],[Comments]]="Please order in multiples of 20. Minimum order of 100.",IF(COUNTBLANK(Table3[[#This Row],[Date 1]:[Order]])=12,"",1),1),IF(OR(F233="yes",G233="yes",H233="yes",I233="yes",J233="yes",K233="yes",#REF!="yes"),1,""))</f>
        <v>#REF!</v>
      </c>
    </row>
    <row r="234" spans="1:48" ht="36" thickBot="1" x14ac:dyDescent="0.4">
      <c r="A234" s="23" t="s">
        <v>128</v>
      </c>
      <c r="B234" s="125">
        <v>7115</v>
      </c>
      <c r="C234" s="13" t="s">
        <v>348</v>
      </c>
      <c r="D234" s="28" t="s">
        <v>608</v>
      </c>
      <c r="E234" s="27"/>
      <c r="F234" s="26" t="s">
        <v>88</v>
      </c>
      <c r="G234" s="26" t="s">
        <v>21</v>
      </c>
      <c r="H234" s="26" t="s">
        <v>88</v>
      </c>
      <c r="I234" s="26" t="s">
        <v>88</v>
      </c>
      <c r="J234" s="26" t="s">
        <v>21</v>
      </c>
      <c r="K234" s="26" t="s">
        <v>21</v>
      </c>
      <c r="L234" s="19"/>
      <c r="M234" s="17"/>
      <c r="N234" s="17"/>
      <c r="O234" s="17"/>
      <c r="P234" s="17"/>
      <c r="Q234" s="17"/>
      <c r="R234" s="17"/>
      <c r="S234" s="18"/>
      <c r="T234" s="131" t="str">
        <f>Table3[[#This Row],[Column12]]</f>
        <v>Auto:</v>
      </c>
      <c r="U234" s="22"/>
      <c r="V234" s="46" t="str">
        <f>IF(Table3[[#This Row],[TagOrderMethod]]="Ratio:","plants per 1 tag",IF(Table3[[#This Row],[TagOrderMethod]]="tags included","",IF(Table3[[#This Row],[TagOrderMethod]]="Qty:","tags",IF(Table3[[#This Row],[TagOrderMethod]]="Auto:",IF(U234&lt;&gt;"","tags","")))))</f>
        <v/>
      </c>
      <c r="W234" s="14">
        <v>50</v>
      </c>
      <c r="X234" s="14" t="str">
        <f>IF(ISNUMBER(SEARCH("tag",Table3[[#This Row],[Notes]])), "Yes", "No")</f>
        <v>No</v>
      </c>
      <c r="Y234" s="14" t="str">
        <f>IF(Table3[[#This Row],[Column11]]="yes","tags included","Auto:")</f>
        <v>Auto:</v>
      </c>
      <c r="Z23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Row],[TagOrderMethod]]="Auto:",IF(U234&gt;0,U234,IF(COUNTBLANK(L234:S234)=8,"",(IF(Table3[[#This Row],[Column11]]&lt;&gt;"no",Table3[[#This Row],[Size]]*(SUM(Table3[[#This Row],[Date 1]:[Date 8]])),"")))),""))),(Table3[[#This Row],[Bundle]])),"")</f>
        <v/>
      </c>
      <c r="AB234" s="86" t="str">
        <f t="shared" si="6"/>
        <v/>
      </c>
      <c r="AC234" s="68"/>
      <c r="AD234" s="37"/>
      <c r="AE234" s="38"/>
      <c r="AF234" s="39"/>
      <c r="AG234" s="111" t="s">
        <v>1331</v>
      </c>
      <c r="AH234" s="111" t="s">
        <v>21</v>
      </c>
      <c r="AI234" s="111" t="s">
        <v>1332</v>
      </c>
      <c r="AJ234" s="111" t="s">
        <v>1333</v>
      </c>
      <c r="AK234" s="111" t="s">
        <v>21</v>
      </c>
      <c r="AL234" s="111" t="s">
        <v>21</v>
      </c>
      <c r="AM234" s="111" t="b">
        <f>IF(AND(Table3[[#This Row],[Column68]]=TRUE,COUNTBLANK(Table3[[#This Row],[Date 1]:[Date 8]])=8),TRUE,FALSE)</f>
        <v>0</v>
      </c>
      <c r="AN234" s="111" t="b">
        <f>COUNTIF(Table3[[#This Row],[512]:[51]],"yes")&gt;0</f>
        <v>0</v>
      </c>
      <c r="AO234" s="40" t="str">
        <f>IF(Table3[[#This Row],[512]]="yes",Table3[[#This Row],[Column1]],"")</f>
        <v/>
      </c>
      <c r="AP234" s="40" t="str">
        <f>IF(Table3[[#This Row],[250]]="yes",Table3[[#This Row],[Column1.5]],"")</f>
        <v/>
      </c>
      <c r="AQ234" s="40" t="str">
        <f>IF(Table3[[#This Row],[288]]="yes",Table3[[#This Row],[Column2]],"")</f>
        <v/>
      </c>
      <c r="AR234" s="40" t="str">
        <f>IF(Table3[[#This Row],[144]]="yes",Table3[[#This Row],[Column3]],"")</f>
        <v/>
      </c>
      <c r="AS234" s="40" t="str">
        <f>IF(Table3[[#This Row],[26]]="yes",Table3[[#This Row],[Column4]],"")</f>
        <v/>
      </c>
      <c r="AT234" s="40" t="str">
        <f>IF(Table3[[#This Row],[51]]="yes",Table3[[#This Row],[Column5]],"")</f>
        <v/>
      </c>
      <c r="AU234" s="25" t="str">
        <f>IF(COUNTBLANK(Table3[[#This Row],[Date 1]:[Date 8]])=7,IF(Table3[[#This Row],[Column9]]&lt;&gt;"",IF(SUM(L234:S234)&lt;&gt;0,Table3[[#This Row],[Column9]],""),""),(SUBSTITUTE(TRIM(SUBSTITUTE(AO234&amp;","&amp;AP234&amp;","&amp;AQ234&amp;","&amp;AR234&amp;","&amp;AS234&amp;","&amp;AT234&amp;",",","," "))," ",", ")))</f>
        <v/>
      </c>
      <c r="AV234" s="31" t="e">
        <f>IF(COUNTBLANK(L234:AC234)&lt;&gt;13,IF(Table3[[#This Row],[Comments]]="Please order in multiples of 20. Minimum order of 100.",IF(COUNTBLANK(Table3[[#This Row],[Date 1]:[Order]])=12,"",1),1),IF(OR(F234="yes",G234="yes",H234="yes",I234="yes",J234="yes",K234="yes",#REF!="yes"),1,""))</f>
        <v>#REF!</v>
      </c>
    </row>
    <row r="235" spans="1:48" ht="36" thickBot="1" x14ac:dyDescent="0.4">
      <c r="A235" s="23" t="s">
        <v>128</v>
      </c>
      <c r="B235" s="125">
        <v>7120</v>
      </c>
      <c r="C235" s="13" t="s">
        <v>348</v>
      </c>
      <c r="D235" s="28" t="s">
        <v>182</v>
      </c>
      <c r="E235" s="27"/>
      <c r="F235" s="26" t="s">
        <v>88</v>
      </c>
      <c r="G235" s="26" t="s">
        <v>21</v>
      </c>
      <c r="H235" s="26" t="s">
        <v>88</v>
      </c>
      <c r="I235" s="26" t="s">
        <v>88</v>
      </c>
      <c r="J235" s="26" t="s">
        <v>21</v>
      </c>
      <c r="K235" s="26" t="s">
        <v>21</v>
      </c>
      <c r="L235" s="19"/>
      <c r="M235" s="17"/>
      <c r="N235" s="17"/>
      <c r="O235" s="17"/>
      <c r="P235" s="17"/>
      <c r="Q235" s="17"/>
      <c r="R235" s="17"/>
      <c r="S235" s="18"/>
      <c r="T235" s="131" t="str">
        <f>Table3[[#This Row],[Column12]]</f>
        <v>Auto:</v>
      </c>
      <c r="U235" s="22"/>
      <c r="V235" s="46" t="str">
        <f>IF(Table3[[#This Row],[TagOrderMethod]]="Ratio:","plants per 1 tag",IF(Table3[[#This Row],[TagOrderMethod]]="tags included","",IF(Table3[[#This Row],[TagOrderMethod]]="Qty:","tags",IF(Table3[[#This Row],[TagOrderMethod]]="Auto:",IF(U235&lt;&gt;"","tags","")))))</f>
        <v/>
      </c>
      <c r="W235" s="14">
        <v>50</v>
      </c>
      <c r="X235" s="14" t="str">
        <f>IF(ISNUMBER(SEARCH("tag",Table3[[#This Row],[Notes]])), "Yes", "No")</f>
        <v>No</v>
      </c>
      <c r="Y235" s="14" t="str">
        <f>IF(Table3[[#This Row],[Column11]]="yes","tags included","Auto:")</f>
        <v>Auto:</v>
      </c>
      <c r="Z23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Row],[TagOrderMethod]]="Auto:",IF(U235&gt;0,U235,IF(COUNTBLANK(L235:S235)=8,"",(IF(Table3[[#This Row],[Column11]]&lt;&gt;"no",Table3[[#This Row],[Size]]*(SUM(Table3[[#This Row],[Date 1]:[Date 8]])),"")))),""))),(Table3[[#This Row],[Bundle]])),"")</f>
        <v/>
      </c>
      <c r="AB235" s="86" t="str">
        <f t="shared" si="6"/>
        <v/>
      </c>
      <c r="AC235" s="68"/>
      <c r="AD235" s="37"/>
      <c r="AE235" s="38"/>
      <c r="AF235" s="39"/>
      <c r="AG235" s="111" t="s">
        <v>1334</v>
      </c>
      <c r="AH235" s="111" t="s">
        <v>21</v>
      </c>
      <c r="AI235" s="111" t="s">
        <v>1335</v>
      </c>
      <c r="AJ235" s="111" t="s">
        <v>1336</v>
      </c>
      <c r="AK235" s="111" t="s">
        <v>21</v>
      </c>
      <c r="AL235" s="111" t="s">
        <v>21</v>
      </c>
      <c r="AM235" s="111" t="b">
        <f>IF(AND(Table3[[#This Row],[Column68]]=TRUE,COUNTBLANK(Table3[[#This Row],[Date 1]:[Date 8]])=8),TRUE,FALSE)</f>
        <v>0</v>
      </c>
      <c r="AN235" s="111" t="b">
        <f>COUNTIF(Table3[[#This Row],[512]:[51]],"yes")&gt;0</f>
        <v>0</v>
      </c>
      <c r="AO235" s="40" t="str">
        <f>IF(Table3[[#This Row],[512]]="yes",Table3[[#This Row],[Column1]],"")</f>
        <v/>
      </c>
      <c r="AP235" s="40" t="str">
        <f>IF(Table3[[#This Row],[250]]="yes",Table3[[#This Row],[Column1.5]],"")</f>
        <v/>
      </c>
      <c r="AQ235" s="40" t="str">
        <f>IF(Table3[[#This Row],[288]]="yes",Table3[[#This Row],[Column2]],"")</f>
        <v/>
      </c>
      <c r="AR235" s="40" t="str">
        <f>IF(Table3[[#This Row],[144]]="yes",Table3[[#This Row],[Column3]],"")</f>
        <v/>
      </c>
      <c r="AS235" s="40" t="str">
        <f>IF(Table3[[#This Row],[26]]="yes",Table3[[#This Row],[Column4]],"")</f>
        <v/>
      </c>
      <c r="AT235" s="40" t="str">
        <f>IF(Table3[[#This Row],[51]]="yes",Table3[[#This Row],[Column5]],"")</f>
        <v/>
      </c>
      <c r="AU235" s="25" t="str">
        <f>IF(COUNTBLANK(Table3[[#This Row],[Date 1]:[Date 8]])=7,IF(Table3[[#This Row],[Column9]]&lt;&gt;"",IF(SUM(L235:S235)&lt;&gt;0,Table3[[#This Row],[Column9]],""),""),(SUBSTITUTE(TRIM(SUBSTITUTE(AO235&amp;","&amp;AP235&amp;","&amp;AQ235&amp;","&amp;AR235&amp;","&amp;AS235&amp;","&amp;AT235&amp;",",","," "))," ",", ")))</f>
        <v/>
      </c>
      <c r="AV235" s="31" t="e">
        <f>IF(COUNTBLANK(L235:AC235)&lt;&gt;13,IF(Table3[[#This Row],[Comments]]="Please order in multiples of 20. Minimum order of 100.",IF(COUNTBLANK(Table3[[#This Row],[Date 1]:[Order]])=12,"",1),1),IF(OR(F235="yes",G235="yes",H235="yes",I235="yes",J235="yes",K235="yes",#REF!="yes"),1,""))</f>
        <v>#REF!</v>
      </c>
    </row>
    <row r="236" spans="1:48" ht="36" thickBot="1" x14ac:dyDescent="0.4">
      <c r="A236" s="23" t="s">
        <v>128</v>
      </c>
      <c r="B236" s="125">
        <v>7130</v>
      </c>
      <c r="C236" s="13" t="s">
        <v>348</v>
      </c>
      <c r="D236" s="28" t="s">
        <v>609</v>
      </c>
      <c r="E236" s="27"/>
      <c r="F236" s="26" t="s">
        <v>88</v>
      </c>
      <c r="G236" s="26" t="s">
        <v>21</v>
      </c>
      <c r="H236" s="26" t="s">
        <v>88</v>
      </c>
      <c r="I236" s="26" t="s">
        <v>88</v>
      </c>
      <c r="J236" s="26" t="s">
        <v>21</v>
      </c>
      <c r="K236" s="26" t="s">
        <v>21</v>
      </c>
      <c r="L236" s="19"/>
      <c r="M236" s="17"/>
      <c r="N236" s="17"/>
      <c r="O236" s="17"/>
      <c r="P236" s="17"/>
      <c r="Q236" s="17"/>
      <c r="R236" s="17"/>
      <c r="S236" s="18"/>
      <c r="T236" s="131" t="str">
        <f>Table3[[#This Row],[Column12]]</f>
        <v>Auto:</v>
      </c>
      <c r="U236" s="22"/>
      <c r="V236" s="46" t="str">
        <f>IF(Table3[[#This Row],[TagOrderMethod]]="Ratio:","plants per 1 tag",IF(Table3[[#This Row],[TagOrderMethod]]="tags included","",IF(Table3[[#This Row],[TagOrderMethod]]="Qty:","tags",IF(Table3[[#This Row],[TagOrderMethod]]="Auto:",IF(U236&lt;&gt;"","tags","")))))</f>
        <v/>
      </c>
      <c r="W236" s="14">
        <v>50</v>
      </c>
      <c r="X236" s="14" t="str">
        <f>IF(ISNUMBER(SEARCH("tag",Table3[[#This Row],[Notes]])), "Yes", "No")</f>
        <v>No</v>
      </c>
      <c r="Y236" s="14" t="str">
        <f>IF(Table3[[#This Row],[Column11]]="yes","tags included","Auto:")</f>
        <v>Auto:</v>
      </c>
      <c r="Z23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Row],[TagOrderMethod]]="Auto:",IF(U236&gt;0,U236,IF(COUNTBLANK(L236:S236)=8,"",(IF(Table3[[#This Row],[Column11]]&lt;&gt;"no",Table3[[#This Row],[Size]]*(SUM(Table3[[#This Row],[Date 1]:[Date 8]])),"")))),""))),(Table3[[#This Row],[Bundle]])),"")</f>
        <v/>
      </c>
      <c r="AB236" s="86" t="str">
        <f t="shared" si="6"/>
        <v/>
      </c>
      <c r="AC236" s="68"/>
      <c r="AD236" s="37"/>
      <c r="AE236" s="38"/>
      <c r="AF236" s="39"/>
      <c r="AG236" s="111" t="s">
        <v>1337</v>
      </c>
      <c r="AH236" s="111" t="s">
        <v>21</v>
      </c>
      <c r="AI236" s="111" t="s">
        <v>1338</v>
      </c>
      <c r="AJ236" s="111" t="s">
        <v>1339</v>
      </c>
      <c r="AK236" s="111" t="s">
        <v>21</v>
      </c>
      <c r="AL236" s="111" t="s">
        <v>21</v>
      </c>
      <c r="AM236" s="111" t="b">
        <f>IF(AND(Table3[[#This Row],[Column68]]=TRUE,COUNTBLANK(Table3[[#This Row],[Date 1]:[Date 8]])=8),TRUE,FALSE)</f>
        <v>0</v>
      </c>
      <c r="AN236" s="111" t="b">
        <f>COUNTIF(Table3[[#This Row],[512]:[51]],"yes")&gt;0</f>
        <v>0</v>
      </c>
      <c r="AO236" s="40" t="str">
        <f>IF(Table3[[#This Row],[512]]="yes",Table3[[#This Row],[Column1]],"")</f>
        <v/>
      </c>
      <c r="AP236" s="40" t="str">
        <f>IF(Table3[[#This Row],[250]]="yes",Table3[[#This Row],[Column1.5]],"")</f>
        <v/>
      </c>
      <c r="AQ236" s="40" t="str">
        <f>IF(Table3[[#This Row],[288]]="yes",Table3[[#This Row],[Column2]],"")</f>
        <v/>
      </c>
      <c r="AR236" s="40" t="str">
        <f>IF(Table3[[#This Row],[144]]="yes",Table3[[#This Row],[Column3]],"")</f>
        <v/>
      </c>
      <c r="AS236" s="40" t="str">
        <f>IF(Table3[[#This Row],[26]]="yes",Table3[[#This Row],[Column4]],"")</f>
        <v/>
      </c>
      <c r="AT236" s="40" t="str">
        <f>IF(Table3[[#This Row],[51]]="yes",Table3[[#This Row],[Column5]],"")</f>
        <v/>
      </c>
      <c r="AU236" s="25" t="str">
        <f>IF(COUNTBLANK(Table3[[#This Row],[Date 1]:[Date 8]])=7,IF(Table3[[#This Row],[Column9]]&lt;&gt;"",IF(SUM(L236:S236)&lt;&gt;0,Table3[[#This Row],[Column9]],""),""),(SUBSTITUTE(TRIM(SUBSTITUTE(AO236&amp;","&amp;AP236&amp;","&amp;AQ236&amp;","&amp;AR236&amp;","&amp;AS236&amp;","&amp;AT236&amp;",",","," "))," ",", ")))</f>
        <v/>
      </c>
      <c r="AV236" s="31" t="e">
        <f>IF(COUNTBLANK(L236:AC236)&lt;&gt;13,IF(Table3[[#This Row],[Comments]]="Please order in multiples of 20. Minimum order of 100.",IF(COUNTBLANK(Table3[[#This Row],[Date 1]:[Order]])=12,"",1),1),IF(OR(F236="yes",G236="yes",H236="yes",I236="yes",J236="yes",K236="yes",#REF!="yes"),1,""))</f>
        <v>#REF!</v>
      </c>
    </row>
    <row r="237" spans="1:48" ht="36" thickBot="1" x14ac:dyDescent="0.4">
      <c r="A237" s="23" t="s">
        <v>128</v>
      </c>
      <c r="B237" s="125">
        <v>7135</v>
      </c>
      <c r="C237" s="13" t="s">
        <v>348</v>
      </c>
      <c r="D237" s="28" t="s">
        <v>183</v>
      </c>
      <c r="E237" s="27"/>
      <c r="F237" s="26" t="s">
        <v>88</v>
      </c>
      <c r="G237" s="26" t="s">
        <v>21</v>
      </c>
      <c r="H237" s="26" t="s">
        <v>88</v>
      </c>
      <c r="I237" s="26" t="s">
        <v>88</v>
      </c>
      <c r="J237" s="26" t="s">
        <v>21</v>
      </c>
      <c r="K237" s="26" t="s">
        <v>21</v>
      </c>
      <c r="L237" s="19"/>
      <c r="M237" s="17"/>
      <c r="N237" s="17"/>
      <c r="O237" s="17"/>
      <c r="P237" s="17"/>
      <c r="Q237" s="17"/>
      <c r="R237" s="17"/>
      <c r="S237" s="18"/>
      <c r="T237" s="131" t="str">
        <f>Table3[[#This Row],[Column12]]</f>
        <v>Auto:</v>
      </c>
      <c r="U237" s="22"/>
      <c r="V237" s="46" t="str">
        <f>IF(Table3[[#This Row],[TagOrderMethod]]="Ratio:","plants per 1 tag",IF(Table3[[#This Row],[TagOrderMethod]]="tags included","",IF(Table3[[#This Row],[TagOrderMethod]]="Qty:","tags",IF(Table3[[#This Row],[TagOrderMethod]]="Auto:",IF(U237&lt;&gt;"","tags","")))))</f>
        <v/>
      </c>
      <c r="W237" s="14">
        <v>50</v>
      </c>
      <c r="X237" s="14" t="str">
        <f>IF(ISNUMBER(SEARCH("tag",Table3[[#This Row],[Notes]])), "Yes", "No")</f>
        <v>No</v>
      </c>
      <c r="Y237" s="14" t="str">
        <f>IF(Table3[[#This Row],[Column11]]="yes","tags included","Auto:")</f>
        <v>Auto:</v>
      </c>
      <c r="Z23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Row],[TagOrderMethod]]="Auto:",IF(U237&gt;0,U237,IF(COUNTBLANK(L237:S237)=8,"",(IF(Table3[[#This Row],[Column11]]&lt;&gt;"no",Table3[[#This Row],[Size]]*(SUM(Table3[[#This Row],[Date 1]:[Date 8]])),"")))),""))),(Table3[[#This Row],[Bundle]])),"")</f>
        <v/>
      </c>
      <c r="AB237" s="86" t="str">
        <f t="shared" si="6"/>
        <v/>
      </c>
      <c r="AC237" s="68"/>
      <c r="AD237" s="37"/>
      <c r="AE237" s="38"/>
      <c r="AF237" s="39"/>
      <c r="AG237" s="111" t="s">
        <v>1340</v>
      </c>
      <c r="AH237" s="111" t="s">
        <v>21</v>
      </c>
      <c r="AI237" s="111" t="s">
        <v>1341</v>
      </c>
      <c r="AJ237" s="111" t="s">
        <v>1342</v>
      </c>
      <c r="AK237" s="111" t="s">
        <v>21</v>
      </c>
      <c r="AL237" s="111" t="s">
        <v>21</v>
      </c>
      <c r="AM237" s="111" t="b">
        <f>IF(AND(Table3[[#This Row],[Column68]]=TRUE,COUNTBLANK(Table3[[#This Row],[Date 1]:[Date 8]])=8),TRUE,FALSE)</f>
        <v>0</v>
      </c>
      <c r="AN237" s="111" t="b">
        <f>COUNTIF(Table3[[#This Row],[512]:[51]],"yes")&gt;0</f>
        <v>0</v>
      </c>
      <c r="AO237" s="40" t="str">
        <f>IF(Table3[[#This Row],[512]]="yes",Table3[[#This Row],[Column1]],"")</f>
        <v/>
      </c>
      <c r="AP237" s="40" t="str">
        <f>IF(Table3[[#This Row],[250]]="yes",Table3[[#This Row],[Column1.5]],"")</f>
        <v/>
      </c>
      <c r="AQ237" s="40" t="str">
        <f>IF(Table3[[#This Row],[288]]="yes",Table3[[#This Row],[Column2]],"")</f>
        <v/>
      </c>
      <c r="AR237" s="40" t="str">
        <f>IF(Table3[[#This Row],[144]]="yes",Table3[[#This Row],[Column3]],"")</f>
        <v/>
      </c>
      <c r="AS237" s="40" t="str">
        <f>IF(Table3[[#This Row],[26]]="yes",Table3[[#This Row],[Column4]],"")</f>
        <v/>
      </c>
      <c r="AT237" s="40" t="str">
        <f>IF(Table3[[#This Row],[51]]="yes",Table3[[#This Row],[Column5]],"")</f>
        <v/>
      </c>
      <c r="AU237" s="25" t="str">
        <f>IF(COUNTBLANK(Table3[[#This Row],[Date 1]:[Date 8]])=7,IF(Table3[[#This Row],[Column9]]&lt;&gt;"",IF(SUM(L237:S237)&lt;&gt;0,Table3[[#This Row],[Column9]],""),""),(SUBSTITUTE(TRIM(SUBSTITUTE(AO237&amp;","&amp;AP237&amp;","&amp;AQ237&amp;","&amp;AR237&amp;","&amp;AS237&amp;","&amp;AT237&amp;",",","," "))," ",", ")))</f>
        <v/>
      </c>
      <c r="AV237" s="31" t="e">
        <f>IF(COUNTBLANK(L237:AC237)&lt;&gt;13,IF(Table3[[#This Row],[Comments]]="Please order in multiples of 20. Minimum order of 100.",IF(COUNTBLANK(Table3[[#This Row],[Date 1]:[Order]])=12,"",1),1),IF(OR(F237="yes",G237="yes",H237="yes",I237="yes",J237="yes",K237="yes",#REF!="yes"),1,""))</f>
        <v>#REF!</v>
      </c>
    </row>
    <row r="238" spans="1:48" ht="36" thickBot="1" x14ac:dyDescent="0.4">
      <c r="A238" s="23" t="s">
        <v>128</v>
      </c>
      <c r="B238" s="125">
        <v>7155</v>
      </c>
      <c r="C238" s="13" t="s">
        <v>348</v>
      </c>
      <c r="D238" s="28" t="s">
        <v>431</v>
      </c>
      <c r="E238" s="27"/>
      <c r="F238" s="26" t="s">
        <v>88</v>
      </c>
      <c r="G238" s="26" t="s">
        <v>21</v>
      </c>
      <c r="H238" s="26" t="s">
        <v>88</v>
      </c>
      <c r="I238" s="26" t="s">
        <v>88</v>
      </c>
      <c r="J238" s="26" t="s">
        <v>21</v>
      </c>
      <c r="K238" s="26" t="s">
        <v>21</v>
      </c>
      <c r="L238" s="19"/>
      <c r="M238" s="17"/>
      <c r="N238" s="17"/>
      <c r="O238" s="17"/>
      <c r="P238" s="17"/>
      <c r="Q238" s="17"/>
      <c r="R238" s="17"/>
      <c r="S238" s="18"/>
      <c r="T238" s="131" t="str">
        <f>Table3[[#This Row],[Column12]]</f>
        <v>Auto:</v>
      </c>
      <c r="U238" s="22"/>
      <c r="V238" s="46" t="str">
        <f>IF(Table3[[#This Row],[TagOrderMethod]]="Ratio:","plants per 1 tag",IF(Table3[[#This Row],[TagOrderMethod]]="tags included","",IF(Table3[[#This Row],[TagOrderMethod]]="Qty:","tags",IF(Table3[[#This Row],[TagOrderMethod]]="Auto:",IF(U238&lt;&gt;"","tags","")))))</f>
        <v/>
      </c>
      <c r="W238" s="14">
        <v>50</v>
      </c>
      <c r="X238" s="14" t="str">
        <f>IF(ISNUMBER(SEARCH("tag",Table3[[#This Row],[Notes]])), "Yes", "No")</f>
        <v>No</v>
      </c>
      <c r="Y238" s="14" t="str">
        <f>IF(Table3[[#This Row],[Column11]]="yes","tags included","Auto:")</f>
        <v>Auto:</v>
      </c>
      <c r="Z23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Row],[TagOrderMethod]]="Auto:",IF(U238&gt;0,U238,IF(COUNTBLANK(L238:S238)=8,"",(IF(Table3[[#This Row],[Column11]]&lt;&gt;"no",Table3[[#This Row],[Size]]*(SUM(Table3[[#This Row],[Date 1]:[Date 8]])),"")))),""))),(Table3[[#This Row],[Bundle]])),"")</f>
        <v/>
      </c>
      <c r="AB238" s="86" t="str">
        <f t="shared" si="6"/>
        <v/>
      </c>
      <c r="AC238" s="68"/>
      <c r="AD238" s="37"/>
      <c r="AE238" s="38"/>
      <c r="AF238" s="39"/>
      <c r="AG238" s="111" t="s">
        <v>1343</v>
      </c>
      <c r="AH238" s="111" t="s">
        <v>21</v>
      </c>
      <c r="AI238" s="111" t="s">
        <v>1344</v>
      </c>
      <c r="AJ238" s="111" t="s">
        <v>1345</v>
      </c>
      <c r="AK238" s="111" t="s">
        <v>21</v>
      </c>
      <c r="AL238" s="111" t="s">
        <v>21</v>
      </c>
      <c r="AM238" s="111" t="b">
        <f>IF(AND(Table3[[#This Row],[Column68]]=TRUE,COUNTBLANK(Table3[[#This Row],[Date 1]:[Date 8]])=8),TRUE,FALSE)</f>
        <v>0</v>
      </c>
      <c r="AN238" s="111" t="b">
        <f>COUNTIF(Table3[[#This Row],[512]:[51]],"yes")&gt;0</f>
        <v>0</v>
      </c>
      <c r="AO238" s="40" t="str">
        <f>IF(Table3[[#This Row],[512]]="yes",Table3[[#This Row],[Column1]],"")</f>
        <v/>
      </c>
      <c r="AP238" s="40" t="str">
        <f>IF(Table3[[#This Row],[250]]="yes",Table3[[#This Row],[Column1.5]],"")</f>
        <v/>
      </c>
      <c r="AQ238" s="40" t="str">
        <f>IF(Table3[[#This Row],[288]]="yes",Table3[[#This Row],[Column2]],"")</f>
        <v/>
      </c>
      <c r="AR238" s="40" t="str">
        <f>IF(Table3[[#This Row],[144]]="yes",Table3[[#This Row],[Column3]],"")</f>
        <v/>
      </c>
      <c r="AS238" s="40" t="str">
        <f>IF(Table3[[#This Row],[26]]="yes",Table3[[#This Row],[Column4]],"")</f>
        <v/>
      </c>
      <c r="AT238" s="40" t="str">
        <f>IF(Table3[[#This Row],[51]]="yes",Table3[[#This Row],[Column5]],"")</f>
        <v/>
      </c>
      <c r="AU238" s="25" t="str">
        <f>IF(COUNTBLANK(Table3[[#This Row],[Date 1]:[Date 8]])=7,IF(Table3[[#This Row],[Column9]]&lt;&gt;"",IF(SUM(L238:S238)&lt;&gt;0,Table3[[#This Row],[Column9]],""),""),(SUBSTITUTE(TRIM(SUBSTITUTE(AO238&amp;","&amp;AP238&amp;","&amp;AQ238&amp;","&amp;AR238&amp;","&amp;AS238&amp;","&amp;AT238&amp;",",","," "))," ",", ")))</f>
        <v/>
      </c>
      <c r="AV238" s="31" t="e">
        <f>IF(COUNTBLANK(L238:AC238)&lt;&gt;13,IF(Table3[[#This Row],[Comments]]="Please order in multiples of 20. Minimum order of 100.",IF(COUNTBLANK(Table3[[#This Row],[Date 1]:[Order]])=12,"",1),1),IF(OR(F238="yes",G238="yes",H238="yes",I238="yes",J238="yes",K238="yes",#REF!="yes"),1,""))</f>
        <v>#REF!</v>
      </c>
    </row>
    <row r="239" spans="1:48" ht="36" thickBot="1" x14ac:dyDescent="0.4">
      <c r="A239" s="23" t="s">
        <v>128</v>
      </c>
      <c r="B239" s="125">
        <v>7156</v>
      </c>
      <c r="C239" s="13" t="s">
        <v>348</v>
      </c>
      <c r="D239" s="28" t="s">
        <v>432</v>
      </c>
      <c r="E239" s="27"/>
      <c r="F239" s="26" t="s">
        <v>88</v>
      </c>
      <c r="G239" s="26" t="s">
        <v>21</v>
      </c>
      <c r="H239" s="26" t="s">
        <v>88</v>
      </c>
      <c r="I239" s="26" t="s">
        <v>88</v>
      </c>
      <c r="J239" s="26" t="s">
        <v>21</v>
      </c>
      <c r="K239" s="26" t="s">
        <v>21</v>
      </c>
      <c r="L239" s="19"/>
      <c r="M239" s="17"/>
      <c r="N239" s="17"/>
      <c r="O239" s="17"/>
      <c r="P239" s="17"/>
      <c r="Q239" s="17"/>
      <c r="R239" s="17"/>
      <c r="S239" s="18"/>
      <c r="T239" s="131" t="str">
        <f>Table3[[#This Row],[Column12]]</f>
        <v>Auto:</v>
      </c>
      <c r="U239" s="22"/>
      <c r="V239" s="46" t="str">
        <f>IF(Table3[[#This Row],[TagOrderMethod]]="Ratio:","plants per 1 tag",IF(Table3[[#This Row],[TagOrderMethod]]="tags included","",IF(Table3[[#This Row],[TagOrderMethod]]="Qty:","tags",IF(Table3[[#This Row],[TagOrderMethod]]="Auto:",IF(U239&lt;&gt;"","tags","")))))</f>
        <v/>
      </c>
      <c r="W239" s="14">
        <v>50</v>
      </c>
      <c r="X239" s="14" t="str">
        <f>IF(ISNUMBER(SEARCH("tag",Table3[[#This Row],[Notes]])), "Yes", "No")</f>
        <v>No</v>
      </c>
      <c r="Y239" s="14" t="str">
        <f>IF(Table3[[#This Row],[Column11]]="yes","tags included","Auto:")</f>
        <v>Auto:</v>
      </c>
      <c r="Z23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3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Row],[TagOrderMethod]]="Auto:",IF(U239&gt;0,U239,IF(COUNTBLANK(L239:S239)=8,"",(IF(Table3[[#This Row],[Column11]]&lt;&gt;"no",Table3[[#This Row],[Size]]*(SUM(Table3[[#This Row],[Date 1]:[Date 8]])),"")))),""))),(Table3[[#This Row],[Bundle]])),"")</f>
        <v/>
      </c>
      <c r="AB239" s="86" t="str">
        <f t="shared" si="6"/>
        <v/>
      </c>
      <c r="AC239" s="68"/>
      <c r="AD239" s="37"/>
      <c r="AE239" s="38"/>
      <c r="AF239" s="39"/>
      <c r="AG239" s="111" t="s">
        <v>1346</v>
      </c>
      <c r="AH239" s="111" t="s">
        <v>21</v>
      </c>
      <c r="AI239" s="111" t="s">
        <v>1347</v>
      </c>
      <c r="AJ239" s="111" t="s">
        <v>1348</v>
      </c>
      <c r="AK239" s="111" t="s">
        <v>21</v>
      </c>
      <c r="AL239" s="111" t="s">
        <v>21</v>
      </c>
      <c r="AM239" s="111" t="b">
        <f>IF(AND(Table3[[#This Row],[Column68]]=TRUE,COUNTBLANK(Table3[[#This Row],[Date 1]:[Date 8]])=8),TRUE,FALSE)</f>
        <v>0</v>
      </c>
      <c r="AN239" s="111" t="b">
        <f>COUNTIF(Table3[[#This Row],[512]:[51]],"yes")&gt;0</f>
        <v>0</v>
      </c>
      <c r="AO239" s="40" t="str">
        <f>IF(Table3[[#This Row],[512]]="yes",Table3[[#This Row],[Column1]],"")</f>
        <v/>
      </c>
      <c r="AP239" s="40" t="str">
        <f>IF(Table3[[#This Row],[250]]="yes",Table3[[#This Row],[Column1.5]],"")</f>
        <v/>
      </c>
      <c r="AQ239" s="40" t="str">
        <f>IF(Table3[[#This Row],[288]]="yes",Table3[[#This Row],[Column2]],"")</f>
        <v/>
      </c>
      <c r="AR239" s="40" t="str">
        <f>IF(Table3[[#This Row],[144]]="yes",Table3[[#This Row],[Column3]],"")</f>
        <v/>
      </c>
      <c r="AS239" s="40" t="str">
        <f>IF(Table3[[#This Row],[26]]="yes",Table3[[#This Row],[Column4]],"")</f>
        <v/>
      </c>
      <c r="AT239" s="40" t="str">
        <f>IF(Table3[[#This Row],[51]]="yes",Table3[[#This Row],[Column5]],"")</f>
        <v/>
      </c>
      <c r="AU239" s="25" t="str">
        <f>IF(COUNTBLANK(Table3[[#This Row],[Date 1]:[Date 8]])=7,IF(Table3[[#This Row],[Column9]]&lt;&gt;"",IF(SUM(L239:S239)&lt;&gt;0,Table3[[#This Row],[Column9]],""),""),(SUBSTITUTE(TRIM(SUBSTITUTE(AO239&amp;","&amp;AP239&amp;","&amp;AQ239&amp;","&amp;AR239&amp;","&amp;AS239&amp;","&amp;AT239&amp;",",","," "))," ",", ")))</f>
        <v/>
      </c>
      <c r="AV239" s="31" t="e">
        <f>IF(COUNTBLANK(L239:AC239)&lt;&gt;13,IF(Table3[[#This Row],[Comments]]="Please order in multiples of 20. Minimum order of 100.",IF(COUNTBLANK(Table3[[#This Row],[Date 1]:[Order]])=12,"",1),1),IF(OR(F239="yes",G239="yes",H239="yes",I239="yes",J239="yes",K239="yes",#REF!="yes"),1,""))</f>
        <v>#REF!</v>
      </c>
    </row>
    <row r="240" spans="1:48" ht="36" thickBot="1" x14ac:dyDescent="0.4">
      <c r="A240" s="23" t="s">
        <v>128</v>
      </c>
      <c r="B240" s="125">
        <v>7160</v>
      </c>
      <c r="C240" s="13" t="s">
        <v>348</v>
      </c>
      <c r="D240" s="28" t="s">
        <v>81</v>
      </c>
      <c r="E240" s="27"/>
      <c r="F240" s="26" t="s">
        <v>88</v>
      </c>
      <c r="G240" s="26" t="s">
        <v>21</v>
      </c>
      <c r="H240" s="26" t="s">
        <v>88</v>
      </c>
      <c r="I240" s="26" t="s">
        <v>88</v>
      </c>
      <c r="J240" s="26" t="s">
        <v>21</v>
      </c>
      <c r="K240" s="26" t="s">
        <v>21</v>
      </c>
      <c r="L240" s="19"/>
      <c r="M240" s="17"/>
      <c r="N240" s="17"/>
      <c r="O240" s="17"/>
      <c r="P240" s="17"/>
      <c r="Q240" s="17"/>
      <c r="R240" s="17"/>
      <c r="S240" s="18"/>
      <c r="T240" s="131" t="str">
        <f>Table3[[#This Row],[Column12]]</f>
        <v>Auto:</v>
      </c>
      <c r="U240" s="22"/>
      <c r="V240" s="46" t="str">
        <f>IF(Table3[[#This Row],[TagOrderMethod]]="Ratio:","plants per 1 tag",IF(Table3[[#This Row],[TagOrderMethod]]="tags included","",IF(Table3[[#This Row],[TagOrderMethod]]="Qty:","tags",IF(Table3[[#This Row],[TagOrderMethod]]="Auto:",IF(U240&lt;&gt;"","tags","")))))</f>
        <v/>
      </c>
      <c r="W240" s="14">
        <v>50</v>
      </c>
      <c r="X240" s="14" t="str">
        <f>IF(ISNUMBER(SEARCH("tag",Table3[[#This Row],[Notes]])), "Yes", "No")</f>
        <v>No</v>
      </c>
      <c r="Y240" s="14" t="str">
        <f>IF(Table3[[#This Row],[Column11]]="yes","tags included","Auto:")</f>
        <v>Auto:</v>
      </c>
      <c r="Z24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Row],[TagOrderMethod]]="Auto:",IF(U240&gt;0,U240,IF(COUNTBLANK(L240:S240)=8,"",(IF(Table3[[#This Row],[Column11]]&lt;&gt;"no",Table3[[#This Row],[Size]]*(SUM(Table3[[#This Row],[Date 1]:[Date 8]])),"")))),""))),(Table3[[#This Row],[Bundle]])),"")</f>
        <v/>
      </c>
      <c r="AB240" s="86" t="str">
        <f t="shared" si="6"/>
        <v/>
      </c>
      <c r="AC240" s="68"/>
      <c r="AD240" s="37"/>
      <c r="AE240" s="38"/>
      <c r="AF240" s="39"/>
      <c r="AG240" s="111" t="s">
        <v>1349</v>
      </c>
      <c r="AH240" s="111" t="s">
        <v>21</v>
      </c>
      <c r="AI240" s="111" t="s">
        <v>1350</v>
      </c>
      <c r="AJ240" s="111" t="s">
        <v>1351</v>
      </c>
      <c r="AK240" s="111" t="s">
        <v>21</v>
      </c>
      <c r="AL240" s="111" t="s">
        <v>21</v>
      </c>
      <c r="AM240" s="111" t="b">
        <f>IF(AND(Table3[[#This Row],[Column68]]=TRUE,COUNTBLANK(Table3[[#This Row],[Date 1]:[Date 8]])=8),TRUE,FALSE)</f>
        <v>0</v>
      </c>
      <c r="AN240" s="111" t="b">
        <f>COUNTIF(Table3[[#This Row],[512]:[51]],"yes")&gt;0</f>
        <v>0</v>
      </c>
      <c r="AO240" s="40" t="str">
        <f>IF(Table3[[#This Row],[512]]="yes",Table3[[#This Row],[Column1]],"")</f>
        <v/>
      </c>
      <c r="AP240" s="40" t="str">
        <f>IF(Table3[[#This Row],[250]]="yes",Table3[[#This Row],[Column1.5]],"")</f>
        <v/>
      </c>
      <c r="AQ240" s="40" t="str">
        <f>IF(Table3[[#This Row],[288]]="yes",Table3[[#This Row],[Column2]],"")</f>
        <v/>
      </c>
      <c r="AR240" s="40" t="str">
        <f>IF(Table3[[#This Row],[144]]="yes",Table3[[#This Row],[Column3]],"")</f>
        <v/>
      </c>
      <c r="AS240" s="40" t="str">
        <f>IF(Table3[[#This Row],[26]]="yes",Table3[[#This Row],[Column4]],"")</f>
        <v/>
      </c>
      <c r="AT240" s="40" t="str">
        <f>IF(Table3[[#This Row],[51]]="yes",Table3[[#This Row],[Column5]],"")</f>
        <v/>
      </c>
      <c r="AU240" s="25" t="str">
        <f>IF(COUNTBLANK(Table3[[#This Row],[Date 1]:[Date 8]])=7,IF(Table3[[#This Row],[Column9]]&lt;&gt;"",IF(SUM(L240:S240)&lt;&gt;0,Table3[[#This Row],[Column9]],""),""),(SUBSTITUTE(TRIM(SUBSTITUTE(AO240&amp;","&amp;AP240&amp;","&amp;AQ240&amp;","&amp;AR240&amp;","&amp;AS240&amp;","&amp;AT240&amp;",",","," "))," ",", ")))</f>
        <v/>
      </c>
      <c r="AV240" s="31" t="e">
        <f>IF(COUNTBLANK(L240:AC240)&lt;&gt;13,IF(Table3[[#This Row],[Comments]]="Please order in multiples of 20. Minimum order of 100.",IF(COUNTBLANK(Table3[[#This Row],[Date 1]:[Order]])=12,"",1),1),IF(OR(F240="yes",G240="yes",H240="yes",I240="yes",J240="yes",K240="yes",#REF!="yes"),1,""))</f>
        <v>#REF!</v>
      </c>
    </row>
    <row r="241" spans="1:48" ht="36" thickBot="1" x14ac:dyDescent="0.4">
      <c r="A241" s="23" t="s">
        <v>128</v>
      </c>
      <c r="B241" s="125">
        <v>7162</v>
      </c>
      <c r="C241" s="13" t="s">
        <v>348</v>
      </c>
      <c r="D241" s="28" t="s">
        <v>433</v>
      </c>
      <c r="E241" s="27"/>
      <c r="F241" s="26" t="s">
        <v>88</v>
      </c>
      <c r="G241" s="26" t="s">
        <v>21</v>
      </c>
      <c r="H241" s="26" t="s">
        <v>88</v>
      </c>
      <c r="I241" s="26" t="s">
        <v>88</v>
      </c>
      <c r="J241" s="26" t="s">
        <v>21</v>
      </c>
      <c r="K241" s="26" t="s">
        <v>21</v>
      </c>
      <c r="L241" s="19"/>
      <c r="M241" s="17"/>
      <c r="N241" s="17"/>
      <c r="O241" s="17"/>
      <c r="P241" s="17"/>
      <c r="Q241" s="17"/>
      <c r="R241" s="17"/>
      <c r="S241" s="18"/>
      <c r="T241" s="131" t="str">
        <f>Table3[[#This Row],[Column12]]</f>
        <v>Auto:</v>
      </c>
      <c r="U241" s="22"/>
      <c r="V241" s="46" t="str">
        <f>IF(Table3[[#This Row],[TagOrderMethod]]="Ratio:","plants per 1 tag",IF(Table3[[#This Row],[TagOrderMethod]]="tags included","",IF(Table3[[#This Row],[TagOrderMethod]]="Qty:","tags",IF(Table3[[#This Row],[TagOrderMethod]]="Auto:",IF(U241&lt;&gt;"","tags","")))))</f>
        <v/>
      </c>
      <c r="W241" s="14">
        <v>50</v>
      </c>
      <c r="X241" s="14" t="str">
        <f>IF(ISNUMBER(SEARCH("tag",Table3[[#This Row],[Notes]])), "Yes", "No")</f>
        <v>No</v>
      </c>
      <c r="Y241" s="14" t="str">
        <f>IF(Table3[[#This Row],[Column11]]="yes","tags included","Auto:")</f>
        <v>Auto:</v>
      </c>
      <c r="Z24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Row],[TagOrderMethod]]="Auto:",IF(U241&gt;0,U241,IF(COUNTBLANK(L241:S241)=8,"",(IF(Table3[[#This Row],[Column11]]&lt;&gt;"no",Table3[[#This Row],[Size]]*(SUM(Table3[[#This Row],[Date 1]:[Date 8]])),"")))),""))),(Table3[[#This Row],[Bundle]])),"")</f>
        <v/>
      </c>
      <c r="AB241" s="86" t="str">
        <f t="shared" si="6"/>
        <v/>
      </c>
      <c r="AC241" s="68"/>
      <c r="AD241" s="37"/>
      <c r="AE241" s="38"/>
      <c r="AF241" s="39"/>
      <c r="AG241" s="111" t="s">
        <v>1352</v>
      </c>
      <c r="AH241" s="111" t="s">
        <v>21</v>
      </c>
      <c r="AI241" s="111" t="s">
        <v>1353</v>
      </c>
      <c r="AJ241" s="111" t="s">
        <v>1354</v>
      </c>
      <c r="AK241" s="111" t="s">
        <v>21</v>
      </c>
      <c r="AL241" s="111" t="s">
        <v>21</v>
      </c>
      <c r="AM241" s="111" t="b">
        <f>IF(AND(Table3[[#This Row],[Column68]]=TRUE,COUNTBLANK(Table3[[#This Row],[Date 1]:[Date 8]])=8),TRUE,FALSE)</f>
        <v>0</v>
      </c>
      <c r="AN241" s="111" t="b">
        <f>COUNTIF(Table3[[#This Row],[512]:[51]],"yes")&gt;0</f>
        <v>0</v>
      </c>
      <c r="AO241" s="40" t="str">
        <f>IF(Table3[[#This Row],[512]]="yes",Table3[[#This Row],[Column1]],"")</f>
        <v/>
      </c>
      <c r="AP241" s="40" t="str">
        <f>IF(Table3[[#This Row],[250]]="yes",Table3[[#This Row],[Column1.5]],"")</f>
        <v/>
      </c>
      <c r="AQ241" s="40" t="str">
        <f>IF(Table3[[#This Row],[288]]="yes",Table3[[#This Row],[Column2]],"")</f>
        <v/>
      </c>
      <c r="AR241" s="40" t="str">
        <f>IF(Table3[[#This Row],[144]]="yes",Table3[[#This Row],[Column3]],"")</f>
        <v/>
      </c>
      <c r="AS241" s="40" t="str">
        <f>IF(Table3[[#This Row],[26]]="yes",Table3[[#This Row],[Column4]],"")</f>
        <v/>
      </c>
      <c r="AT241" s="40" t="str">
        <f>IF(Table3[[#This Row],[51]]="yes",Table3[[#This Row],[Column5]],"")</f>
        <v/>
      </c>
      <c r="AU241" s="25" t="str">
        <f>IF(COUNTBLANK(Table3[[#This Row],[Date 1]:[Date 8]])=7,IF(Table3[[#This Row],[Column9]]&lt;&gt;"",IF(SUM(L241:S241)&lt;&gt;0,Table3[[#This Row],[Column9]],""),""),(SUBSTITUTE(TRIM(SUBSTITUTE(AO241&amp;","&amp;AP241&amp;","&amp;AQ241&amp;","&amp;AR241&amp;","&amp;AS241&amp;","&amp;AT241&amp;",",","," "))," ",", ")))</f>
        <v/>
      </c>
      <c r="AV241" s="31" t="e">
        <f>IF(COUNTBLANK(L241:AC241)&lt;&gt;13,IF(Table3[[#This Row],[Comments]]="Please order in multiples of 20. Minimum order of 100.",IF(COUNTBLANK(Table3[[#This Row],[Date 1]:[Order]])=12,"",1),1),IF(OR(F241="yes",G241="yes",H241="yes",I241="yes",J241="yes",K241="yes",#REF!="yes"),1,""))</f>
        <v>#REF!</v>
      </c>
    </row>
    <row r="242" spans="1:48" ht="36" thickBot="1" x14ac:dyDescent="0.4">
      <c r="A242" s="23" t="s">
        <v>128</v>
      </c>
      <c r="B242" s="125">
        <v>7165</v>
      </c>
      <c r="C242" s="13" t="s">
        <v>348</v>
      </c>
      <c r="D242" s="28" t="s">
        <v>184</v>
      </c>
      <c r="E242" s="27"/>
      <c r="F242" s="26" t="s">
        <v>88</v>
      </c>
      <c r="G242" s="26" t="s">
        <v>21</v>
      </c>
      <c r="H242" s="26" t="s">
        <v>88</v>
      </c>
      <c r="I242" s="26" t="s">
        <v>88</v>
      </c>
      <c r="J242" s="26" t="s">
        <v>21</v>
      </c>
      <c r="K242" s="26" t="s">
        <v>21</v>
      </c>
      <c r="L242" s="19"/>
      <c r="M242" s="17"/>
      <c r="N242" s="17"/>
      <c r="O242" s="17"/>
      <c r="P242" s="17"/>
      <c r="Q242" s="17"/>
      <c r="R242" s="17"/>
      <c r="S242" s="18"/>
      <c r="T242" s="131" t="str">
        <f>Table3[[#This Row],[Column12]]</f>
        <v>Auto:</v>
      </c>
      <c r="U242" s="22"/>
      <c r="V242" s="46" t="str">
        <f>IF(Table3[[#This Row],[TagOrderMethod]]="Ratio:","plants per 1 tag",IF(Table3[[#This Row],[TagOrderMethod]]="tags included","",IF(Table3[[#This Row],[TagOrderMethod]]="Qty:","tags",IF(Table3[[#This Row],[TagOrderMethod]]="Auto:",IF(U242&lt;&gt;"","tags","")))))</f>
        <v/>
      </c>
      <c r="W242" s="14">
        <v>50</v>
      </c>
      <c r="X242" s="14" t="str">
        <f>IF(ISNUMBER(SEARCH("tag",Table3[[#This Row],[Notes]])), "Yes", "No")</f>
        <v>No</v>
      </c>
      <c r="Y242" s="14" t="str">
        <f>IF(Table3[[#This Row],[Column11]]="yes","tags included","Auto:")</f>
        <v>Auto:</v>
      </c>
      <c r="Z24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Row],[TagOrderMethod]]="Auto:",IF(U242&gt;0,U242,IF(COUNTBLANK(L242:S242)=8,"",(IF(Table3[[#This Row],[Column11]]&lt;&gt;"no",Table3[[#This Row],[Size]]*(SUM(Table3[[#This Row],[Date 1]:[Date 8]])),"")))),""))),(Table3[[#This Row],[Bundle]])),"")</f>
        <v/>
      </c>
      <c r="AB242" s="86" t="str">
        <f t="shared" si="6"/>
        <v/>
      </c>
      <c r="AC242" s="68"/>
      <c r="AD242" s="37"/>
      <c r="AE242" s="38"/>
      <c r="AF242" s="39"/>
      <c r="AG242" s="111" t="s">
        <v>1355</v>
      </c>
      <c r="AH242" s="111" t="s">
        <v>21</v>
      </c>
      <c r="AI242" s="111" t="s">
        <v>1356</v>
      </c>
      <c r="AJ242" s="111" t="s">
        <v>1357</v>
      </c>
      <c r="AK242" s="111" t="s">
        <v>21</v>
      </c>
      <c r="AL242" s="111" t="s">
        <v>21</v>
      </c>
      <c r="AM242" s="111" t="b">
        <f>IF(AND(Table3[[#This Row],[Column68]]=TRUE,COUNTBLANK(Table3[[#This Row],[Date 1]:[Date 8]])=8),TRUE,FALSE)</f>
        <v>0</v>
      </c>
      <c r="AN242" s="111" t="b">
        <f>COUNTIF(Table3[[#This Row],[512]:[51]],"yes")&gt;0</f>
        <v>0</v>
      </c>
      <c r="AO242" s="40" t="str">
        <f>IF(Table3[[#This Row],[512]]="yes",Table3[[#This Row],[Column1]],"")</f>
        <v/>
      </c>
      <c r="AP242" s="40" t="str">
        <f>IF(Table3[[#This Row],[250]]="yes",Table3[[#This Row],[Column1.5]],"")</f>
        <v/>
      </c>
      <c r="AQ242" s="40" t="str">
        <f>IF(Table3[[#This Row],[288]]="yes",Table3[[#This Row],[Column2]],"")</f>
        <v/>
      </c>
      <c r="AR242" s="40" t="str">
        <f>IF(Table3[[#This Row],[144]]="yes",Table3[[#This Row],[Column3]],"")</f>
        <v/>
      </c>
      <c r="AS242" s="40" t="str">
        <f>IF(Table3[[#This Row],[26]]="yes",Table3[[#This Row],[Column4]],"")</f>
        <v/>
      </c>
      <c r="AT242" s="40" t="str">
        <f>IF(Table3[[#This Row],[51]]="yes",Table3[[#This Row],[Column5]],"")</f>
        <v/>
      </c>
      <c r="AU242" s="25" t="str">
        <f>IF(COUNTBLANK(Table3[[#This Row],[Date 1]:[Date 8]])=7,IF(Table3[[#This Row],[Column9]]&lt;&gt;"",IF(SUM(L242:S242)&lt;&gt;0,Table3[[#This Row],[Column9]],""),""),(SUBSTITUTE(TRIM(SUBSTITUTE(AO242&amp;","&amp;AP242&amp;","&amp;AQ242&amp;","&amp;AR242&amp;","&amp;AS242&amp;","&amp;AT242&amp;",",","," "))," ",", ")))</f>
        <v/>
      </c>
      <c r="AV242" s="31" t="e">
        <f>IF(COUNTBLANK(L242:AC242)&lt;&gt;13,IF(Table3[[#This Row],[Comments]]="Please order in multiples of 20. Minimum order of 100.",IF(COUNTBLANK(Table3[[#This Row],[Date 1]:[Order]])=12,"",1),1),IF(OR(F242="yes",G242="yes",H242="yes",I242="yes",J242="yes",K242="yes",#REF!="yes"),1,""))</f>
        <v>#REF!</v>
      </c>
    </row>
    <row r="243" spans="1:48" ht="36" thickBot="1" x14ac:dyDescent="0.4">
      <c r="A243" s="23" t="s">
        <v>128</v>
      </c>
      <c r="B243" s="125">
        <v>7170</v>
      </c>
      <c r="C243" s="13" t="s">
        <v>348</v>
      </c>
      <c r="D243" s="28" t="s">
        <v>82</v>
      </c>
      <c r="E243" s="27"/>
      <c r="F243" s="26" t="s">
        <v>88</v>
      </c>
      <c r="G243" s="26" t="s">
        <v>21</v>
      </c>
      <c r="H243" s="26" t="s">
        <v>88</v>
      </c>
      <c r="I243" s="26" t="s">
        <v>88</v>
      </c>
      <c r="J243" s="26" t="s">
        <v>21</v>
      </c>
      <c r="K243" s="26" t="s">
        <v>21</v>
      </c>
      <c r="L243" s="19"/>
      <c r="M243" s="17"/>
      <c r="N243" s="17"/>
      <c r="O243" s="17"/>
      <c r="P243" s="17"/>
      <c r="Q243" s="17"/>
      <c r="R243" s="17"/>
      <c r="S243" s="18"/>
      <c r="T243" s="131" t="str">
        <f>Table3[[#This Row],[Column12]]</f>
        <v>Auto:</v>
      </c>
      <c r="U243" s="22"/>
      <c r="V243" s="46" t="str">
        <f>IF(Table3[[#This Row],[TagOrderMethod]]="Ratio:","plants per 1 tag",IF(Table3[[#This Row],[TagOrderMethod]]="tags included","",IF(Table3[[#This Row],[TagOrderMethod]]="Qty:","tags",IF(Table3[[#This Row],[TagOrderMethod]]="Auto:",IF(U243&lt;&gt;"","tags","")))))</f>
        <v/>
      </c>
      <c r="W243" s="14">
        <v>50</v>
      </c>
      <c r="X243" s="14" t="str">
        <f>IF(ISNUMBER(SEARCH("tag",Table3[[#This Row],[Notes]])), "Yes", "No")</f>
        <v>No</v>
      </c>
      <c r="Y243" s="14" t="str">
        <f>IF(Table3[[#This Row],[Column11]]="yes","tags included","Auto:")</f>
        <v>Auto:</v>
      </c>
      <c r="Z24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Row],[TagOrderMethod]]="Auto:",IF(U243&gt;0,U243,IF(COUNTBLANK(L243:S243)=8,"",(IF(Table3[[#This Row],[Column11]]&lt;&gt;"no",Table3[[#This Row],[Size]]*(SUM(Table3[[#This Row],[Date 1]:[Date 8]])),"")))),""))),(Table3[[#This Row],[Bundle]])),"")</f>
        <v/>
      </c>
      <c r="AB243" s="86" t="str">
        <f t="shared" si="6"/>
        <v/>
      </c>
      <c r="AC243" s="68"/>
      <c r="AD243" s="37"/>
      <c r="AE243" s="38"/>
      <c r="AF243" s="39"/>
      <c r="AG243" s="111" t="s">
        <v>1358</v>
      </c>
      <c r="AH243" s="111" t="s">
        <v>21</v>
      </c>
      <c r="AI243" s="111" t="s">
        <v>1359</v>
      </c>
      <c r="AJ243" s="111" t="s">
        <v>1360</v>
      </c>
      <c r="AK243" s="111" t="s">
        <v>21</v>
      </c>
      <c r="AL243" s="111" t="s">
        <v>21</v>
      </c>
      <c r="AM243" s="111" t="b">
        <f>IF(AND(Table3[[#This Row],[Column68]]=TRUE,COUNTBLANK(Table3[[#This Row],[Date 1]:[Date 8]])=8),TRUE,FALSE)</f>
        <v>0</v>
      </c>
      <c r="AN243" s="111" t="b">
        <f>COUNTIF(Table3[[#This Row],[512]:[51]],"yes")&gt;0</f>
        <v>0</v>
      </c>
      <c r="AO243" s="40" t="str">
        <f>IF(Table3[[#This Row],[512]]="yes",Table3[[#This Row],[Column1]],"")</f>
        <v/>
      </c>
      <c r="AP243" s="40" t="str">
        <f>IF(Table3[[#This Row],[250]]="yes",Table3[[#This Row],[Column1.5]],"")</f>
        <v/>
      </c>
      <c r="AQ243" s="40" t="str">
        <f>IF(Table3[[#This Row],[288]]="yes",Table3[[#This Row],[Column2]],"")</f>
        <v/>
      </c>
      <c r="AR243" s="40" t="str">
        <f>IF(Table3[[#This Row],[144]]="yes",Table3[[#This Row],[Column3]],"")</f>
        <v/>
      </c>
      <c r="AS243" s="40" t="str">
        <f>IF(Table3[[#This Row],[26]]="yes",Table3[[#This Row],[Column4]],"")</f>
        <v/>
      </c>
      <c r="AT243" s="40" t="str">
        <f>IF(Table3[[#This Row],[51]]="yes",Table3[[#This Row],[Column5]],"")</f>
        <v/>
      </c>
      <c r="AU243" s="25" t="str">
        <f>IF(COUNTBLANK(Table3[[#This Row],[Date 1]:[Date 8]])=7,IF(Table3[[#This Row],[Column9]]&lt;&gt;"",IF(SUM(L243:S243)&lt;&gt;0,Table3[[#This Row],[Column9]],""),""),(SUBSTITUTE(TRIM(SUBSTITUTE(AO243&amp;","&amp;AP243&amp;","&amp;AQ243&amp;","&amp;AR243&amp;","&amp;AS243&amp;","&amp;AT243&amp;",",","," "))," ",", ")))</f>
        <v/>
      </c>
      <c r="AV243" s="31" t="e">
        <f>IF(COUNTBLANK(L243:AC243)&lt;&gt;13,IF(Table3[[#This Row],[Comments]]="Please order in multiples of 20. Minimum order of 100.",IF(COUNTBLANK(Table3[[#This Row],[Date 1]:[Order]])=12,"",1),1),IF(OR(F243="yes",G243="yes",H243="yes",I243="yes",J243="yes",K243="yes",#REF!="yes"),1,""))</f>
        <v>#REF!</v>
      </c>
    </row>
    <row r="244" spans="1:48" ht="36" thickBot="1" x14ac:dyDescent="0.4">
      <c r="A244" s="23" t="s">
        <v>128</v>
      </c>
      <c r="B244" s="125">
        <v>7172</v>
      </c>
      <c r="C244" s="13" t="s">
        <v>348</v>
      </c>
      <c r="D244" s="28" t="s">
        <v>434</v>
      </c>
      <c r="E244" s="27"/>
      <c r="F244" s="26" t="s">
        <v>88</v>
      </c>
      <c r="G244" s="26" t="s">
        <v>21</v>
      </c>
      <c r="H244" s="26" t="s">
        <v>88</v>
      </c>
      <c r="I244" s="26" t="s">
        <v>88</v>
      </c>
      <c r="J244" s="26" t="s">
        <v>21</v>
      </c>
      <c r="K244" s="26" t="s">
        <v>21</v>
      </c>
      <c r="L244" s="19"/>
      <c r="M244" s="17"/>
      <c r="N244" s="17"/>
      <c r="O244" s="17"/>
      <c r="P244" s="17"/>
      <c r="Q244" s="17"/>
      <c r="R244" s="17"/>
      <c r="S244" s="18"/>
      <c r="T244" s="131" t="str">
        <f>Table3[[#This Row],[Column12]]</f>
        <v>Auto:</v>
      </c>
      <c r="U244" s="22"/>
      <c r="V244" s="46" t="str">
        <f>IF(Table3[[#This Row],[TagOrderMethod]]="Ratio:","plants per 1 tag",IF(Table3[[#This Row],[TagOrderMethod]]="tags included","",IF(Table3[[#This Row],[TagOrderMethod]]="Qty:","tags",IF(Table3[[#This Row],[TagOrderMethod]]="Auto:",IF(U244&lt;&gt;"","tags","")))))</f>
        <v/>
      </c>
      <c r="W244" s="14">
        <v>50</v>
      </c>
      <c r="X244" s="14" t="str">
        <f>IF(ISNUMBER(SEARCH("tag",Table3[[#This Row],[Notes]])), "Yes", "No")</f>
        <v>No</v>
      </c>
      <c r="Y244" s="14" t="str">
        <f>IF(Table3[[#This Row],[Column11]]="yes","tags included","Auto:")</f>
        <v>Auto:</v>
      </c>
      <c r="Z24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Row],[TagOrderMethod]]="Auto:",IF(U244&gt;0,U244,IF(COUNTBLANK(L244:S244)=8,"",(IF(Table3[[#This Row],[Column11]]&lt;&gt;"no",Table3[[#This Row],[Size]]*(SUM(Table3[[#This Row],[Date 1]:[Date 8]])),"")))),""))),(Table3[[#This Row],[Bundle]])),"")</f>
        <v/>
      </c>
      <c r="AB244" s="86" t="str">
        <f t="shared" si="6"/>
        <v/>
      </c>
      <c r="AC244" s="68"/>
      <c r="AD244" s="37"/>
      <c r="AE244" s="38"/>
      <c r="AF244" s="39"/>
      <c r="AG244" s="111" t="s">
        <v>1361</v>
      </c>
      <c r="AH244" s="111" t="s">
        <v>21</v>
      </c>
      <c r="AI244" s="111" t="s">
        <v>1362</v>
      </c>
      <c r="AJ244" s="111" t="s">
        <v>1363</v>
      </c>
      <c r="AK244" s="111" t="s">
        <v>21</v>
      </c>
      <c r="AL244" s="111" t="s">
        <v>21</v>
      </c>
      <c r="AM244" s="111" t="b">
        <f>IF(AND(Table3[[#This Row],[Column68]]=TRUE,COUNTBLANK(Table3[[#This Row],[Date 1]:[Date 8]])=8),TRUE,FALSE)</f>
        <v>0</v>
      </c>
      <c r="AN244" s="111" t="b">
        <f>COUNTIF(Table3[[#This Row],[512]:[51]],"yes")&gt;0</f>
        <v>0</v>
      </c>
      <c r="AO244" s="40" t="str">
        <f>IF(Table3[[#This Row],[512]]="yes",Table3[[#This Row],[Column1]],"")</f>
        <v/>
      </c>
      <c r="AP244" s="40" t="str">
        <f>IF(Table3[[#This Row],[250]]="yes",Table3[[#This Row],[Column1.5]],"")</f>
        <v/>
      </c>
      <c r="AQ244" s="40" t="str">
        <f>IF(Table3[[#This Row],[288]]="yes",Table3[[#This Row],[Column2]],"")</f>
        <v/>
      </c>
      <c r="AR244" s="40" t="str">
        <f>IF(Table3[[#This Row],[144]]="yes",Table3[[#This Row],[Column3]],"")</f>
        <v/>
      </c>
      <c r="AS244" s="40" t="str">
        <f>IF(Table3[[#This Row],[26]]="yes",Table3[[#This Row],[Column4]],"")</f>
        <v/>
      </c>
      <c r="AT244" s="40" t="str">
        <f>IF(Table3[[#This Row],[51]]="yes",Table3[[#This Row],[Column5]],"")</f>
        <v/>
      </c>
      <c r="AU244" s="25" t="str">
        <f>IF(COUNTBLANK(Table3[[#This Row],[Date 1]:[Date 8]])=7,IF(Table3[[#This Row],[Column9]]&lt;&gt;"",IF(SUM(L244:S244)&lt;&gt;0,Table3[[#This Row],[Column9]],""),""),(SUBSTITUTE(TRIM(SUBSTITUTE(AO244&amp;","&amp;AP244&amp;","&amp;AQ244&amp;","&amp;AR244&amp;","&amp;AS244&amp;","&amp;AT244&amp;",",","," "))," ",", ")))</f>
        <v/>
      </c>
      <c r="AV244" s="31" t="e">
        <f>IF(COUNTBLANK(L244:AC244)&lt;&gt;13,IF(Table3[[#This Row],[Comments]]="Please order in multiples of 20. Minimum order of 100.",IF(COUNTBLANK(Table3[[#This Row],[Date 1]:[Order]])=12,"",1),1),IF(OR(F244="yes",G244="yes",H244="yes",I244="yes",J244="yes",K244="yes",#REF!="yes"),1,""))</f>
        <v>#REF!</v>
      </c>
    </row>
    <row r="245" spans="1:48" ht="36" thickBot="1" x14ac:dyDescent="0.4">
      <c r="A245" s="23" t="s">
        <v>128</v>
      </c>
      <c r="B245" s="125">
        <v>7175</v>
      </c>
      <c r="C245" s="13" t="s">
        <v>348</v>
      </c>
      <c r="D245" s="28" t="s">
        <v>83</v>
      </c>
      <c r="E245" s="27"/>
      <c r="F245" s="26" t="s">
        <v>88</v>
      </c>
      <c r="G245" s="26" t="s">
        <v>21</v>
      </c>
      <c r="H245" s="26" t="s">
        <v>88</v>
      </c>
      <c r="I245" s="26" t="s">
        <v>88</v>
      </c>
      <c r="J245" s="26" t="s">
        <v>21</v>
      </c>
      <c r="K245" s="26" t="s">
        <v>21</v>
      </c>
      <c r="L245" s="19"/>
      <c r="M245" s="17"/>
      <c r="N245" s="17"/>
      <c r="O245" s="17"/>
      <c r="P245" s="17"/>
      <c r="Q245" s="17"/>
      <c r="R245" s="17"/>
      <c r="S245" s="18"/>
      <c r="T245" s="131" t="str">
        <f>Table3[[#This Row],[Column12]]</f>
        <v>Auto:</v>
      </c>
      <c r="U245" s="22"/>
      <c r="V245" s="46" t="str">
        <f>IF(Table3[[#This Row],[TagOrderMethod]]="Ratio:","plants per 1 tag",IF(Table3[[#This Row],[TagOrderMethod]]="tags included","",IF(Table3[[#This Row],[TagOrderMethod]]="Qty:","tags",IF(Table3[[#This Row],[TagOrderMethod]]="Auto:",IF(U245&lt;&gt;"","tags","")))))</f>
        <v/>
      </c>
      <c r="W245" s="14">
        <v>50</v>
      </c>
      <c r="X245" s="14" t="str">
        <f>IF(ISNUMBER(SEARCH("tag",Table3[[#This Row],[Notes]])), "Yes", "No")</f>
        <v>No</v>
      </c>
      <c r="Y245" s="14" t="str">
        <f>IF(Table3[[#This Row],[Column11]]="yes","tags included","Auto:")</f>
        <v>Auto:</v>
      </c>
      <c r="Z24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Row],[TagOrderMethod]]="Auto:",IF(U245&gt;0,U245,IF(COUNTBLANK(L245:S245)=8,"",(IF(Table3[[#This Row],[Column11]]&lt;&gt;"no",Table3[[#This Row],[Size]]*(SUM(Table3[[#This Row],[Date 1]:[Date 8]])),"")))),""))),(Table3[[#This Row],[Bundle]])),"")</f>
        <v/>
      </c>
      <c r="AB245" s="86" t="str">
        <f t="shared" si="6"/>
        <v/>
      </c>
      <c r="AC245" s="68"/>
      <c r="AD245" s="37"/>
      <c r="AE245" s="38"/>
      <c r="AF245" s="39"/>
      <c r="AG245" s="111" t="s">
        <v>1364</v>
      </c>
      <c r="AH245" s="111" t="s">
        <v>21</v>
      </c>
      <c r="AI245" s="111" t="s">
        <v>1365</v>
      </c>
      <c r="AJ245" s="111" t="s">
        <v>1366</v>
      </c>
      <c r="AK245" s="111" t="s">
        <v>21</v>
      </c>
      <c r="AL245" s="111" t="s">
        <v>21</v>
      </c>
      <c r="AM245" s="111" t="b">
        <f>IF(AND(Table3[[#This Row],[Column68]]=TRUE,COUNTBLANK(Table3[[#This Row],[Date 1]:[Date 8]])=8),TRUE,FALSE)</f>
        <v>0</v>
      </c>
      <c r="AN245" s="111" t="b">
        <f>COUNTIF(Table3[[#This Row],[512]:[51]],"yes")&gt;0</f>
        <v>0</v>
      </c>
      <c r="AO245" s="40" t="str">
        <f>IF(Table3[[#This Row],[512]]="yes",Table3[[#This Row],[Column1]],"")</f>
        <v/>
      </c>
      <c r="AP245" s="40" t="str">
        <f>IF(Table3[[#This Row],[250]]="yes",Table3[[#This Row],[Column1.5]],"")</f>
        <v/>
      </c>
      <c r="AQ245" s="40" t="str">
        <f>IF(Table3[[#This Row],[288]]="yes",Table3[[#This Row],[Column2]],"")</f>
        <v/>
      </c>
      <c r="AR245" s="40" t="str">
        <f>IF(Table3[[#This Row],[144]]="yes",Table3[[#This Row],[Column3]],"")</f>
        <v/>
      </c>
      <c r="AS245" s="40" t="str">
        <f>IF(Table3[[#This Row],[26]]="yes",Table3[[#This Row],[Column4]],"")</f>
        <v/>
      </c>
      <c r="AT245" s="40" t="str">
        <f>IF(Table3[[#This Row],[51]]="yes",Table3[[#This Row],[Column5]],"")</f>
        <v/>
      </c>
      <c r="AU245" s="25" t="str">
        <f>IF(COUNTBLANK(Table3[[#This Row],[Date 1]:[Date 8]])=7,IF(Table3[[#This Row],[Column9]]&lt;&gt;"",IF(SUM(L245:S245)&lt;&gt;0,Table3[[#This Row],[Column9]],""),""),(SUBSTITUTE(TRIM(SUBSTITUTE(AO245&amp;","&amp;AP245&amp;","&amp;AQ245&amp;","&amp;AR245&amp;","&amp;AS245&amp;","&amp;AT245&amp;",",","," "))," ",", ")))</f>
        <v/>
      </c>
      <c r="AV245" s="31" t="e">
        <f>IF(COUNTBLANK(L245:AC245)&lt;&gt;13,IF(Table3[[#This Row],[Comments]]="Please order in multiples of 20. Minimum order of 100.",IF(COUNTBLANK(Table3[[#This Row],[Date 1]:[Order]])=12,"",1),1),IF(OR(F245="yes",G245="yes",H245="yes",I245="yes",J245="yes",K245="yes",#REF!="yes"),1,""))</f>
        <v>#REF!</v>
      </c>
    </row>
    <row r="246" spans="1:48" ht="36" thickBot="1" x14ac:dyDescent="0.4">
      <c r="A246" s="23" t="s">
        <v>128</v>
      </c>
      <c r="B246" s="125">
        <v>7176</v>
      </c>
      <c r="C246" s="13" t="s">
        <v>348</v>
      </c>
      <c r="D246" s="28" t="s">
        <v>435</v>
      </c>
      <c r="E246" s="27"/>
      <c r="F246" s="26" t="s">
        <v>88</v>
      </c>
      <c r="G246" s="26" t="s">
        <v>21</v>
      </c>
      <c r="H246" s="26" t="s">
        <v>88</v>
      </c>
      <c r="I246" s="26" t="s">
        <v>88</v>
      </c>
      <c r="J246" s="26" t="s">
        <v>21</v>
      </c>
      <c r="K246" s="26" t="s">
        <v>21</v>
      </c>
      <c r="L246" s="19"/>
      <c r="M246" s="17"/>
      <c r="N246" s="17"/>
      <c r="O246" s="17"/>
      <c r="P246" s="17"/>
      <c r="Q246" s="17"/>
      <c r="R246" s="17"/>
      <c r="S246" s="18"/>
      <c r="T246" s="131" t="str">
        <f>Table3[[#This Row],[Column12]]</f>
        <v>Auto:</v>
      </c>
      <c r="U246" s="22"/>
      <c r="V246" s="46" t="str">
        <f>IF(Table3[[#This Row],[TagOrderMethod]]="Ratio:","plants per 1 tag",IF(Table3[[#This Row],[TagOrderMethod]]="tags included","",IF(Table3[[#This Row],[TagOrderMethod]]="Qty:","tags",IF(Table3[[#This Row],[TagOrderMethod]]="Auto:",IF(U246&lt;&gt;"","tags","")))))</f>
        <v/>
      </c>
      <c r="W246" s="14">
        <v>50</v>
      </c>
      <c r="X246" s="14" t="str">
        <f>IF(ISNUMBER(SEARCH("tag",Table3[[#This Row],[Notes]])), "Yes", "No")</f>
        <v>No</v>
      </c>
      <c r="Y246" s="14" t="str">
        <f>IF(Table3[[#This Row],[Column11]]="yes","tags included","Auto:")</f>
        <v>Auto:</v>
      </c>
      <c r="Z24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Row],[TagOrderMethod]]="Auto:",IF(U246&gt;0,U246,IF(COUNTBLANK(L246:S246)=8,"",(IF(Table3[[#This Row],[Column11]]&lt;&gt;"no",Table3[[#This Row],[Size]]*(SUM(Table3[[#This Row],[Date 1]:[Date 8]])),"")))),""))),(Table3[[#This Row],[Bundle]])),"")</f>
        <v/>
      </c>
      <c r="AB246" s="86" t="str">
        <f t="shared" si="6"/>
        <v/>
      </c>
      <c r="AC246" s="68"/>
      <c r="AD246" s="37"/>
      <c r="AE246" s="38"/>
      <c r="AF246" s="39"/>
      <c r="AG246" s="111" t="s">
        <v>1367</v>
      </c>
      <c r="AH246" s="111" t="s">
        <v>21</v>
      </c>
      <c r="AI246" s="111" t="s">
        <v>1368</v>
      </c>
      <c r="AJ246" s="111" t="s">
        <v>1369</v>
      </c>
      <c r="AK246" s="111" t="s">
        <v>21</v>
      </c>
      <c r="AL246" s="111" t="s">
        <v>21</v>
      </c>
      <c r="AM246" s="111" t="b">
        <f>IF(AND(Table3[[#This Row],[Column68]]=TRUE,COUNTBLANK(Table3[[#This Row],[Date 1]:[Date 8]])=8),TRUE,FALSE)</f>
        <v>0</v>
      </c>
      <c r="AN246" s="111" t="b">
        <f>COUNTIF(Table3[[#This Row],[512]:[51]],"yes")&gt;0</f>
        <v>0</v>
      </c>
      <c r="AO246" s="40" t="str">
        <f>IF(Table3[[#This Row],[512]]="yes",Table3[[#This Row],[Column1]],"")</f>
        <v/>
      </c>
      <c r="AP246" s="40" t="str">
        <f>IF(Table3[[#This Row],[250]]="yes",Table3[[#This Row],[Column1.5]],"")</f>
        <v/>
      </c>
      <c r="AQ246" s="40" t="str">
        <f>IF(Table3[[#This Row],[288]]="yes",Table3[[#This Row],[Column2]],"")</f>
        <v/>
      </c>
      <c r="AR246" s="40" t="str">
        <f>IF(Table3[[#This Row],[144]]="yes",Table3[[#This Row],[Column3]],"")</f>
        <v/>
      </c>
      <c r="AS246" s="40" t="str">
        <f>IF(Table3[[#This Row],[26]]="yes",Table3[[#This Row],[Column4]],"")</f>
        <v/>
      </c>
      <c r="AT246" s="40" t="str">
        <f>IF(Table3[[#This Row],[51]]="yes",Table3[[#This Row],[Column5]],"")</f>
        <v/>
      </c>
      <c r="AU246" s="25" t="str">
        <f>IF(COUNTBLANK(Table3[[#This Row],[Date 1]:[Date 8]])=7,IF(Table3[[#This Row],[Column9]]&lt;&gt;"",IF(SUM(L246:S246)&lt;&gt;0,Table3[[#This Row],[Column9]],""),""),(SUBSTITUTE(TRIM(SUBSTITUTE(AO246&amp;","&amp;AP246&amp;","&amp;AQ246&amp;","&amp;AR246&amp;","&amp;AS246&amp;","&amp;AT246&amp;",",","," "))," ",", ")))</f>
        <v/>
      </c>
      <c r="AV246" s="31" t="e">
        <f>IF(COUNTBLANK(L246:AC246)&lt;&gt;13,IF(Table3[[#This Row],[Comments]]="Please order in multiples of 20. Minimum order of 100.",IF(COUNTBLANK(Table3[[#This Row],[Date 1]:[Order]])=12,"",1),1),IF(OR(F246="yes",G246="yes",H246="yes",I246="yes",J246="yes",K246="yes",#REF!="yes"),1,""))</f>
        <v>#REF!</v>
      </c>
    </row>
    <row r="247" spans="1:48" ht="36" thickBot="1" x14ac:dyDescent="0.4">
      <c r="A247" s="23" t="s">
        <v>128</v>
      </c>
      <c r="B247" s="125">
        <v>7180</v>
      </c>
      <c r="C247" s="13" t="s">
        <v>348</v>
      </c>
      <c r="D247" s="28" t="s">
        <v>84</v>
      </c>
      <c r="E247" s="27"/>
      <c r="F247" s="26" t="s">
        <v>88</v>
      </c>
      <c r="G247" s="26" t="s">
        <v>21</v>
      </c>
      <c r="H247" s="26" t="s">
        <v>88</v>
      </c>
      <c r="I247" s="26" t="s">
        <v>88</v>
      </c>
      <c r="J247" s="26" t="s">
        <v>21</v>
      </c>
      <c r="K247" s="26" t="s">
        <v>21</v>
      </c>
      <c r="L247" s="19"/>
      <c r="M247" s="17"/>
      <c r="N247" s="17"/>
      <c r="O247" s="17"/>
      <c r="P247" s="17"/>
      <c r="Q247" s="17"/>
      <c r="R247" s="17"/>
      <c r="S247" s="18"/>
      <c r="T247" s="131" t="str">
        <f>Table3[[#This Row],[Column12]]</f>
        <v>Auto:</v>
      </c>
      <c r="U247" s="22"/>
      <c r="V247" s="46" t="str">
        <f>IF(Table3[[#This Row],[TagOrderMethod]]="Ratio:","plants per 1 tag",IF(Table3[[#This Row],[TagOrderMethod]]="tags included","",IF(Table3[[#This Row],[TagOrderMethod]]="Qty:","tags",IF(Table3[[#This Row],[TagOrderMethod]]="Auto:",IF(U247&lt;&gt;"","tags","")))))</f>
        <v/>
      </c>
      <c r="W247" s="14">
        <v>50</v>
      </c>
      <c r="X247" s="14" t="str">
        <f>IF(ISNUMBER(SEARCH("tag",Table3[[#This Row],[Notes]])), "Yes", "No")</f>
        <v>No</v>
      </c>
      <c r="Y247" s="14" t="str">
        <f>IF(Table3[[#This Row],[Column11]]="yes","tags included","Auto:")</f>
        <v>Auto:</v>
      </c>
      <c r="Z24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Row],[TagOrderMethod]]="Auto:",IF(U247&gt;0,U247,IF(COUNTBLANK(L247:S247)=8,"",(IF(Table3[[#This Row],[Column11]]&lt;&gt;"no",Table3[[#This Row],[Size]]*(SUM(Table3[[#This Row],[Date 1]:[Date 8]])),"")))),""))),(Table3[[#This Row],[Bundle]])),"")</f>
        <v/>
      </c>
      <c r="AB247" s="86" t="str">
        <f t="shared" si="6"/>
        <v/>
      </c>
      <c r="AC247" s="68"/>
      <c r="AD247" s="37"/>
      <c r="AE247" s="38"/>
      <c r="AF247" s="39"/>
      <c r="AG247" s="111" t="s">
        <v>1370</v>
      </c>
      <c r="AH247" s="111" t="s">
        <v>21</v>
      </c>
      <c r="AI247" s="111" t="s">
        <v>1371</v>
      </c>
      <c r="AJ247" s="111" t="s">
        <v>1372</v>
      </c>
      <c r="AK247" s="111" t="s">
        <v>21</v>
      </c>
      <c r="AL247" s="111" t="s">
        <v>21</v>
      </c>
      <c r="AM247" s="111" t="b">
        <f>IF(AND(Table3[[#This Row],[Column68]]=TRUE,COUNTBLANK(Table3[[#This Row],[Date 1]:[Date 8]])=8),TRUE,FALSE)</f>
        <v>0</v>
      </c>
      <c r="AN247" s="111" t="b">
        <f>COUNTIF(Table3[[#This Row],[512]:[51]],"yes")&gt;0</f>
        <v>0</v>
      </c>
      <c r="AO247" s="40" t="str">
        <f>IF(Table3[[#This Row],[512]]="yes",Table3[[#This Row],[Column1]],"")</f>
        <v/>
      </c>
      <c r="AP247" s="40" t="str">
        <f>IF(Table3[[#This Row],[250]]="yes",Table3[[#This Row],[Column1.5]],"")</f>
        <v/>
      </c>
      <c r="AQ247" s="40" t="str">
        <f>IF(Table3[[#This Row],[288]]="yes",Table3[[#This Row],[Column2]],"")</f>
        <v/>
      </c>
      <c r="AR247" s="40" t="str">
        <f>IF(Table3[[#This Row],[144]]="yes",Table3[[#This Row],[Column3]],"")</f>
        <v/>
      </c>
      <c r="AS247" s="40" t="str">
        <f>IF(Table3[[#This Row],[26]]="yes",Table3[[#This Row],[Column4]],"")</f>
        <v/>
      </c>
      <c r="AT247" s="40" t="str">
        <f>IF(Table3[[#This Row],[51]]="yes",Table3[[#This Row],[Column5]],"")</f>
        <v/>
      </c>
      <c r="AU247" s="25" t="str">
        <f>IF(COUNTBLANK(Table3[[#This Row],[Date 1]:[Date 8]])=7,IF(Table3[[#This Row],[Column9]]&lt;&gt;"",IF(SUM(L247:S247)&lt;&gt;0,Table3[[#This Row],[Column9]],""),""),(SUBSTITUTE(TRIM(SUBSTITUTE(AO247&amp;","&amp;AP247&amp;","&amp;AQ247&amp;","&amp;AR247&amp;","&amp;AS247&amp;","&amp;AT247&amp;",",","," "))," ",", ")))</f>
        <v/>
      </c>
      <c r="AV247" s="31" t="e">
        <f>IF(COUNTBLANK(L247:AC247)&lt;&gt;13,IF(Table3[[#This Row],[Comments]]="Please order in multiples of 20. Minimum order of 100.",IF(COUNTBLANK(Table3[[#This Row],[Date 1]:[Order]])=12,"",1),1),IF(OR(F247="yes",G247="yes",H247="yes",I247="yes",J247="yes",K247="yes",#REF!="yes"),1,""))</f>
        <v>#REF!</v>
      </c>
    </row>
    <row r="248" spans="1:48" ht="36" thickBot="1" x14ac:dyDescent="0.4">
      <c r="A248" s="23" t="s">
        <v>128</v>
      </c>
      <c r="B248" s="125">
        <v>7185</v>
      </c>
      <c r="C248" s="13" t="s">
        <v>348</v>
      </c>
      <c r="D248" s="28" t="s">
        <v>436</v>
      </c>
      <c r="E248" s="27"/>
      <c r="F248" s="26" t="s">
        <v>88</v>
      </c>
      <c r="G248" s="26" t="s">
        <v>21</v>
      </c>
      <c r="H248" s="26" t="s">
        <v>88</v>
      </c>
      <c r="I248" s="26" t="s">
        <v>88</v>
      </c>
      <c r="J248" s="26" t="s">
        <v>21</v>
      </c>
      <c r="K248" s="26" t="s">
        <v>21</v>
      </c>
      <c r="L248" s="19"/>
      <c r="M248" s="17"/>
      <c r="N248" s="17"/>
      <c r="O248" s="17"/>
      <c r="P248" s="17"/>
      <c r="Q248" s="17"/>
      <c r="R248" s="17"/>
      <c r="S248" s="18"/>
      <c r="T248" s="131" t="str">
        <f>Table3[[#This Row],[Column12]]</f>
        <v>Auto:</v>
      </c>
      <c r="U248" s="22"/>
      <c r="V248" s="46" t="str">
        <f>IF(Table3[[#This Row],[TagOrderMethod]]="Ratio:","plants per 1 tag",IF(Table3[[#This Row],[TagOrderMethod]]="tags included","",IF(Table3[[#This Row],[TagOrderMethod]]="Qty:","tags",IF(Table3[[#This Row],[TagOrderMethod]]="Auto:",IF(U248&lt;&gt;"","tags","")))))</f>
        <v/>
      </c>
      <c r="W248" s="14">
        <v>50</v>
      </c>
      <c r="X248" s="14" t="str">
        <f>IF(ISNUMBER(SEARCH("tag",Table3[[#This Row],[Notes]])), "Yes", "No")</f>
        <v>No</v>
      </c>
      <c r="Y248" s="14" t="str">
        <f>IF(Table3[[#This Row],[Column11]]="yes","tags included","Auto:")</f>
        <v>Auto:</v>
      </c>
      <c r="Z24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Row],[TagOrderMethod]]="Auto:",IF(U248&gt;0,U248,IF(COUNTBLANK(L248:S248)=8,"",(IF(Table3[[#This Row],[Column11]]&lt;&gt;"no",Table3[[#This Row],[Size]]*(SUM(Table3[[#This Row],[Date 1]:[Date 8]])),"")))),""))),(Table3[[#This Row],[Bundle]])),"")</f>
        <v/>
      </c>
      <c r="AB248" s="86" t="str">
        <f t="shared" si="6"/>
        <v/>
      </c>
      <c r="AC248" s="68"/>
      <c r="AD248" s="37"/>
      <c r="AE248" s="38"/>
      <c r="AF248" s="39"/>
      <c r="AG248" s="111" t="s">
        <v>1373</v>
      </c>
      <c r="AH248" s="111" t="s">
        <v>21</v>
      </c>
      <c r="AI248" s="111" t="s">
        <v>1374</v>
      </c>
      <c r="AJ248" s="111" t="s">
        <v>1375</v>
      </c>
      <c r="AK248" s="111" t="s">
        <v>21</v>
      </c>
      <c r="AL248" s="111" t="s">
        <v>21</v>
      </c>
      <c r="AM248" s="111" t="b">
        <f>IF(AND(Table3[[#This Row],[Column68]]=TRUE,COUNTBLANK(Table3[[#This Row],[Date 1]:[Date 8]])=8),TRUE,FALSE)</f>
        <v>0</v>
      </c>
      <c r="AN248" s="111" t="b">
        <f>COUNTIF(Table3[[#This Row],[512]:[51]],"yes")&gt;0</f>
        <v>0</v>
      </c>
      <c r="AO248" s="40" t="str">
        <f>IF(Table3[[#This Row],[512]]="yes",Table3[[#This Row],[Column1]],"")</f>
        <v/>
      </c>
      <c r="AP248" s="40" t="str">
        <f>IF(Table3[[#This Row],[250]]="yes",Table3[[#This Row],[Column1.5]],"")</f>
        <v/>
      </c>
      <c r="AQ248" s="40" t="str">
        <f>IF(Table3[[#This Row],[288]]="yes",Table3[[#This Row],[Column2]],"")</f>
        <v/>
      </c>
      <c r="AR248" s="40" t="str">
        <f>IF(Table3[[#This Row],[144]]="yes",Table3[[#This Row],[Column3]],"")</f>
        <v/>
      </c>
      <c r="AS248" s="40" t="str">
        <f>IF(Table3[[#This Row],[26]]="yes",Table3[[#This Row],[Column4]],"")</f>
        <v/>
      </c>
      <c r="AT248" s="40" t="str">
        <f>IF(Table3[[#This Row],[51]]="yes",Table3[[#This Row],[Column5]],"")</f>
        <v/>
      </c>
      <c r="AU248" s="25" t="str">
        <f>IF(COUNTBLANK(Table3[[#This Row],[Date 1]:[Date 8]])=7,IF(Table3[[#This Row],[Column9]]&lt;&gt;"",IF(SUM(L248:S248)&lt;&gt;0,Table3[[#This Row],[Column9]],""),""),(SUBSTITUTE(TRIM(SUBSTITUTE(AO248&amp;","&amp;AP248&amp;","&amp;AQ248&amp;","&amp;AR248&amp;","&amp;AS248&amp;","&amp;AT248&amp;",",","," "))," ",", ")))</f>
        <v/>
      </c>
      <c r="AV248" s="31" t="e">
        <f>IF(COUNTBLANK(L248:AC248)&lt;&gt;13,IF(Table3[[#This Row],[Comments]]="Please order in multiples of 20. Minimum order of 100.",IF(COUNTBLANK(Table3[[#This Row],[Date 1]:[Order]])=12,"",1),1),IF(OR(F248="yes",G248="yes",H248="yes",I248="yes",J248="yes",K248="yes",#REF!="yes"),1,""))</f>
        <v>#REF!</v>
      </c>
    </row>
    <row r="249" spans="1:48" ht="36" thickBot="1" x14ac:dyDescent="0.4">
      <c r="A249" s="23" t="s">
        <v>128</v>
      </c>
      <c r="B249" s="125">
        <v>7190</v>
      </c>
      <c r="C249" s="13" t="s">
        <v>348</v>
      </c>
      <c r="D249" s="28" t="s">
        <v>437</v>
      </c>
      <c r="E249" s="27"/>
      <c r="F249" s="26" t="s">
        <v>88</v>
      </c>
      <c r="G249" s="26" t="s">
        <v>21</v>
      </c>
      <c r="H249" s="26" t="s">
        <v>88</v>
      </c>
      <c r="I249" s="26" t="s">
        <v>88</v>
      </c>
      <c r="J249" s="26" t="s">
        <v>21</v>
      </c>
      <c r="K249" s="26" t="s">
        <v>21</v>
      </c>
      <c r="L249" s="19"/>
      <c r="M249" s="17"/>
      <c r="N249" s="17"/>
      <c r="O249" s="17"/>
      <c r="P249" s="17"/>
      <c r="Q249" s="17"/>
      <c r="R249" s="17"/>
      <c r="S249" s="18"/>
      <c r="T249" s="131" t="str">
        <f>Table3[[#This Row],[Column12]]</f>
        <v>Auto:</v>
      </c>
      <c r="U249" s="22"/>
      <c r="V249" s="46" t="str">
        <f>IF(Table3[[#This Row],[TagOrderMethod]]="Ratio:","plants per 1 tag",IF(Table3[[#This Row],[TagOrderMethod]]="tags included","",IF(Table3[[#This Row],[TagOrderMethod]]="Qty:","tags",IF(Table3[[#This Row],[TagOrderMethod]]="Auto:",IF(U249&lt;&gt;"","tags","")))))</f>
        <v/>
      </c>
      <c r="W249" s="14">
        <v>50</v>
      </c>
      <c r="X249" s="14" t="str">
        <f>IF(ISNUMBER(SEARCH("tag",Table3[[#This Row],[Notes]])), "Yes", "No")</f>
        <v>No</v>
      </c>
      <c r="Y249" s="14" t="str">
        <f>IF(Table3[[#This Row],[Column11]]="yes","tags included","Auto:")</f>
        <v>Auto:</v>
      </c>
      <c r="Z24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4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Row],[TagOrderMethod]]="Auto:",IF(U249&gt;0,U249,IF(COUNTBLANK(L249:S249)=8,"",(IF(Table3[[#This Row],[Column11]]&lt;&gt;"no",Table3[[#This Row],[Size]]*(SUM(Table3[[#This Row],[Date 1]:[Date 8]])),"")))),""))),(Table3[[#This Row],[Bundle]])),"")</f>
        <v/>
      </c>
      <c r="AB249" s="86" t="str">
        <f t="shared" si="6"/>
        <v/>
      </c>
      <c r="AC249" s="68"/>
      <c r="AD249" s="37"/>
      <c r="AE249" s="38"/>
      <c r="AF249" s="39"/>
      <c r="AG249" s="111" t="s">
        <v>1376</v>
      </c>
      <c r="AH249" s="111" t="s">
        <v>21</v>
      </c>
      <c r="AI249" s="111" t="s">
        <v>1377</v>
      </c>
      <c r="AJ249" s="111" t="s">
        <v>1378</v>
      </c>
      <c r="AK249" s="111" t="s">
        <v>21</v>
      </c>
      <c r="AL249" s="111" t="s">
        <v>21</v>
      </c>
      <c r="AM249" s="111" t="b">
        <f>IF(AND(Table3[[#This Row],[Column68]]=TRUE,COUNTBLANK(Table3[[#This Row],[Date 1]:[Date 8]])=8),TRUE,FALSE)</f>
        <v>0</v>
      </c>
      <c r="AN249" s="111" t="b">
        <f>COUNTIF(Table3[[#This Row],[512]:[51]],"yes")&gt;0</f>
        <v>0</v>
      </c>
      <c r="AO249" s="40" t="str">
        <f>IF(Table3[[#This Row],[512]]="yes",Table3[[#This Row],[Column1]],"")</f>
        <v/>
      </c>
      <c r="AP249" s="40" t="str">
        <f>IF(Table3[[#This Row],[250]]="yes",Table3[[#This Row],[Column1.5]],"")</f>
        <v/>
      </c>
      <c r="AQ249" s="40" t="str">
        <f>IF(Table3[[#This Row],[288]]="yes",Table3[[#This Row],[Column2]],"")</f>
        <v/>
      </c>
      <c r="AR249" s="40" t="str">
        <f>IF(Table3[[#This Row],[144]]="yes",Table3[[#This Row],[Column3]],"")</f>
        <v/>
      </c>
      <c r="AS249" s="40" t="str">
        <f>IF(Table3[[#This Row],[26]]="yes",Table3[[#This Row],[Column4]],"")</f>
        <v/>
      </c>
      <c r="AT249" s="40" t="str">
        <f>IF(Table3[[#This Row],[51]]="yes",Table3[[#This Row],[Column5]],"")</f>
        <v/>
      </c>
      <c r="AU249" s="25" t="str">
        <f>IF(COUNTBLANK(Table3[[#This Row],[Date 1]:[Date 8]])=7,IF(Table3[[#This Row],[Column9]]&lt;&gt;"",IF(SUM(L249:S249)&lt;&gt;0,Table3[[#This Row],[Column9]],""),""),(SUBSTITUTE(TRIM(SUBSTITUTE(AO249&amp;","&amp;AP249&amp;","&amp;AQ249&amp;","&amp;AR249&amp;","&amp;AS249&amp;","&amp;AT249&amp;",",","," "))," ",", ")))</f>
        <v/>
      </c>
      <c r="AV249" s="31" t="e">
        <f>IF(COUNTBLANK(L249:AC249)&lt;&gt;13,IF(Table3[[#This Row],[Comments]]="Please order in multiples of 20. Minimum order of 100.",IF(COUNTBLANK(Table3[[#This Row],[Date 1]:[Order]])=12,"",1),1),IF(OR(F249="yes",G249="yes",H249="yes",I249="yes",J249="yes",K249="yes",#REF!="yes"),1,""))</f>
        <v>#REF!</v>
      </c>
    </row>
    <row r="250" spans="1:48" ht="36" thickBot="1" x14ac:dyDescent="0.4">
      <c r="A250" s="23" t="s">
        <v>128</v>
      </c>
      <c r="B250" s="125">
        <v>7191</v>
      </c>
      <c r="C250" s="13" t="s">
        <v>348</v>
      </c>
      <c r="D250" s="28" t="s">
        <v>774</v>
      </c>
      <c r="E250" s="27"/>
      <c r="F250" s="26" t="s">
        <v>88</v>
      </c>
      <c r="G250" s="26" t="s">
        <v>21</v>
      </c>
      <c r="H250" s="26" t="s">
        <v>88</v>
      </c>
      <c r="I250" s="26" t="s">
        <v>88</v>
      </c>
      <c r="J250" s="26" t="s">
        <v>21</v>
      </c>
      <c r="K250" s="26" t="s">
        <v>21</v>
      </c>
      <c r="L250" s="19"/>
      <c r="M250" s="17"/>
      <c r="N250" s="17"/>
      <c r="O250" s="17"/>
      <c r="P250" s="17"/>
      <c r="Q250" s="17"/>
      <c r="R250" s="17"/>
      <c r="S250" s="18"/>
      <c r="T250" s="131" t="str">
        <f>Table3[[#This Row],[Column12]]</f>
        <v>Auto:</v>
      </c>
      <c r="U250" s="22"/>
      <c r="V250" s="46" t="str">
        <f>IF(Table3[[#This Row],[TagOrderMethod]]="Ratio:","plants per 1 tag",IF(Table3[[#This Row],[TagOrderMethod]]="tags included","",IF(Table3[[#This Row],[TagOrderMethod]]="Qty:","tags",IF(Table3[[#This Row],[TagOrderMethod]]="Auto:",IF(U250&lt;&gt;"","tags","")))))</f>
        <v/>
      </c>
      <c r="W250" s="14">
        <v>50</v>
      </c>
      <c r="X250" s="14" t="str">
        <f>IF(ISNUMBER(SEARCH("tag",Table3[[#This Row],[Notes]])), "Yes", "No")</f>
        <v>No</v>
      </c>
      <c r="Y250" s="14" t="str">
        <f>IF(Table3[[#This Row],[Column11]]="yes","tags included","Auto:")</f>
        <v>Auto:</v>
      </c>
      <c r="Z25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Row],[TagOrderMethod]]="Auto:",IF(U250&gt;0,U250,IF(COUNTBLANK(L250:S250)=8,"",(IF(Table3[[#This Row],[Column11]]&lt;&gt;"no",Table3[[#This Row],[Size]]*(SUM(Table3[[#This Row],[Date 1]:[Date 8]])),"")))),""))),(Table3[[#This Row],[Bundle]])),"")</f>
        <v/>
      </c>
      <c r="AB250" s="86" t="str">
        <f t="shared" si="6"/>
        <v/>
      </c>
      <c r="AC250" s="68"/>
      <c r="AD250" s="37"/>
      <c r="AE250" s="38"/>
      <c r="AF250" s="39"/>
      <c r="AG250" s="111" t="s">
        <v>1379</v>
      </c>
      <c r="AH250" s="111" t="s">
        <v>21</v>
      </c>
      <c r="AI250" s="111" t="s">
        <v>1380</v>
      </c>
      <c r="AJ250" s="111" t="s">
        <v>1381</v>
      </c>
      <c r="AK250" s="111" t="s">
        <v>21</v>
      </c>
      <c r="AL250" s="111" t="s">
        <v>21</v>
      </c>
      <c r="AM250" s="111" t="b">
        <f>IF(AND(Table3[[#This Row],[Column68]]=TRUE,COUNTBLANK(Table3[[#This Row],[Date 1]:[Date 8]])=8),TRUE,FALSE)</f>
        <v>0</v>
      </c>
      <c r="AN250" s="111" t="b">
        <f>COUNTIF(Table3[[#This Row],[512]:[51]],"yes")&gt;0</f>
        <v>0</v>
      </c>
      <c r="AO250" s="40" t="str">
        <f>IF(Table3[[#This Row],[512]]="yes",Table3[[#This Row],[Column1]],"")</f>
        <v/>
      </c>
      <c r="AP250" s="40" t="str">
        <f>IF(Table3[[#This Row],[250]]="yes",Table3[[#This Row],[Column1.5]],"")</f>
        <v/>
      </c>
      <c r="AQ250" s="40" t="str">
        <f>IF(Table3[[#This Row],[288]]="yes",Table3[[#This Row],[Column2]],"")</f>
        <v/>
      </c>
      <c r="AR250" s="40" t="str">
        <f>IF(Table3[[#This Row],[144]]="yes",Table3[[#This Row],[Column3]],"")</f>
        <v/>
      </c>
      <c r="AS250" s="40" t="str">
        <f>IF(Table3[[#This Row],[26]]="yes",Table3[[#This Row],[Column4]],"")</f>
        <v/>
      </c>
      <c r="AT250" s="40" t="str">
        <f>IF(Table3[[#This Row],[51]]="yes",Table3[[#This Row],[Column5]],"")</f>
        <v/>
      </c>
      <c r="AU250" s="25" t="str">
        <f>IF(COUNTBLANK(Table3[[#This Row],[Date 1]:[Date 8]])=7,IF(Table3[[#This Row],[Column9]]&lt;&gt;"",IF(SUM(L250:S250)&lt;&gt;0,Table3[[#This Row],[Column9]],""),""),(SUBSTITUTE(TRIM(SUBSTITUTE(AO250&amp;","&amp;AP250&amp;","&amp;AQ250&amp;","&amp;AR250&amp;","&amp;AS250&amp;","&amp;AT250&amp;",",","," "))," ",", ")))</f>
        <v/>
      </c>
      <c r="AV250" s="31" t="e">
        <f>IF(COUNTBLANK(L250:AC250)&lt;&gt;13,IF(Table3[[#This Row],[Comments]]="Please order in multiples of 20. Minimum order of 100.",IF(COUNTBLANK(Table3[[#This Row],[Date 1]:[Order]])=12,"",1),1),IF(OR(F250="yes",G250="yes",H250="yes",I250="yes",J250="yes",K250="yes",#REF!="yes"),1,""))</f>
        <v>#REF!</v>
      </c>
    </row>
    <row r="251" spans="1:48" ht="36" thickBot="1" x14ac:dyDescent="0.4">
      <c r="A251" s="23" t="s">
        <v>128</v>
      </c>
      <c r="B251" s="125">
        <v>7192</v>
      </c>
      <c r="C251" s="13" t="s">
        <v>348</v>
      </c>
      <c r="D251" s="28" t="s">
        <v>775</v>
      </c>
      <c r="E251" s="27"/>
      <c r="F251" s="26" t="s">
        <v>88</v>
      </c>
      <c r="G251" s="26" t="s">
        <v>21</v>
      </c>
      <c r="H251" s="26" t="s">
        <v>88</v>
      </c>
      <c r="I251" s="26" t="s">
        <v>88</v>
      </c>
      <c r="J251" s="26" t="s">
        <v>21</v>
      </c>
      <c r="K251" s="26" t="s">
        <v>21</v>
      </c>
      <c r="L251" s="19"/>
      <c r="M251" s="17"/>
      <c r="N251" s="17"/>
      <c r="O251" s="17"/>
      <c r="P251" s="17"/>
      <c r="Q251" s="17"/>
      <c r="R251" s="17"/>
      <c r="S251" s="18"/>
      <c r="T251" s="131" t="str">
        <f>Table3[[#This Row],[Column12]]</f>
        <v>Auto:</v>
      </c>
      <c r="U251" s="22"/>
      <c r="V251" s="46" t="str">
        <f>IF(Table3[[#This Row],[TagOrderMethod]]="Ratio:","plants per 1 tag",IF(Table3[[#This Row],[TagOrderMethod]]="tags included","",IF(Table3[[#This Row],[TagOrderMethod]]="Qty:","tags",IF(Table3[[#This Row],[TagOrderMethod]]="Auto:",IF(U251&lt;&gt;"","tags","")))))</f>
        <v/>
      </c>
      <c r="W251" s="14">
        <v>50</v>
      </c>
      <c r="X251" s="14" t="str">
        <f>IF(ISNUMBER(SEARCH("tag",Table3[[#This Row],[Notes]])), "Yes", "No")</f>
        <v>No</v>
      </c>
      <c r="Y251" s="14" t="str">
        <f>IF(Table3[[#This Row],[Column11]]="yes","tags included","Auto:")</f>
        <v>Auto:</v>
      </c>
      <c r="Z25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Row],[TagOrderMethod]]="Auto:",IF(U251&gt;0,U251,IF(COUNTBLANK(L251:S251)=8,"",(IF(Table3[[#This Row],[Column11]]&lt;&gt;"no",Table3[[#This Row],[Size]]*(SUM(Table3[[#This Row],[Date 1]:[Date 8]])),"")))),""))),(Table3[[#This Row],[Bundle]])),"")</f>
        <v/>
      </c>
      <c r="AB251" s="86" t="str">
        <f t="shared" si="6"/>
        <v/>
      </c>
      <c r="AC251" s="68"/>
      <c r="AD251" s="37"/>
      <c r="AE251" s="38"/>
      <c r="AF251" s="39"/>
      <c r="AG251" s="111" t="s">
        <v>1382</v>
      </c>
      <c r="AH251" s="111" t="s">
        <v>21</v>
      </c>
      <c r="AI251" s="111" t="s">
        <v>1383</v>
      </c>
      <c r="AJ251" s="111" t="s">
        <v>1384</v>
      </c>
      <c r="AK251" s="111" t="s">
        <v>21</v>
      </c>
      <c r="AL251" s="111" t="s">
        <v>21</v>
      </c>
      <c r="AM251" s="111" t="b">
        <f>IF(AND(Table3[[#This Row],[Column68]]=TRUE,COUNTBLANK(Table3[[#This Row],[Date 1]:[Date 8]])=8),TRUE,FALSE)</f>
        <v>0</v>
      </c>
      <c r="AN251" s="111" t="b">
        <f>COUNTIF(Table3[[#This Row],[512]:[51]],"yes")&gt;0</f>
        <v>0</v>
      </c>
      <c r="AO251" s="40" t="str">
        <f>IF(Table3[[#This Row],[512]]="yes",Table3[[#This Row],[Column1]],"")</f>
        <v/>
      </c>
      <c r="AP251" s="40" t="str">
        <f>IF(Table3[[#This Row],[250]]="yes",Table3[[#This Row],[Column1.5]],"")</f>
        <v/>
      </c>
      <c r="AQ251" s="40" t="str">
        <f>IF(Table3[[#This Row],[288]]="yes",Table3[[#This Row],[Column2]],"")</f>
        <v/>
      </c>
      <c r="AR251" s="40" t="str">
        <f>IF(Table3[[#This Row],[144]]="yes",Table3[[#This Row],[Column3]],"")</f>
        <v/>
      </c>
      <c r="AS251" s="40" t="str">
        <f>IF(Table3[[#This Row],[26]]="yes",Table3[[#This Row],[Column4]],"")</f>
        <v/>
      </c>
      <c r="AT251" s="40" t="str">
        <f>IF(Table3[[#This Row],[51]]="yes",Table3[[#This Row],[Column5]],"")</f>
        <v/>
      </c>
      <c r="AU251" s="25" t="str">
        <f>IF(COUNTBLANK(Table3[[#This Row],[Date 1]:[Date 8]])=7,IF(Table3[[#This Row],[Column9]]&lt;&gt;"",IF(SUM(L251:S251)&lt;&gt;0,Table3[[#This Row],[Column9]],""),""),(SUBSTITUTE(TRIM(SUBSTITUTE(AO251&amp;","&amp;AP251&amp;","&amp;AQ251&amp;","&amp;AR251&amp;","&amp;AS251&amp;","&amp;AT251&amp;",",","," "))," ",", ")))</f>
        <v/>
      </c>
      <c r="AV251" s="31" t="e">
        <f>IF(COUNTBLANK(L251:AC251)&lt;&gt;13,IF(Table3[[#This Row],[Comments]]="Please order in multiples of 20. Minimum order of 100.",IF(COUNTBLANK(Table3[[#This Row],[Date 1]:[Order]])=12,"",1),1),IF(OR(F251="yes",G251="yes",H251="yes",I251="yes",J251="yes",K251="yes",#REF!="yes"),1,""))</f>
        <v>#REF!</v>
      </c>
    </row>
    <row r="252" spans="1:48" ht="36" thickBot="1" x14ac:dyDescent="0.4">
      <c r="A252" s="23" t="s">
        <v>128</v>
      </c>
      <c r="B252" s="125">
        <v>7192</v>
      </c>
      <c r="C252" s="13" t="s">
        <v>348</v>
      </c>
      <c r="D252" s="28" t="s">
        <v>776</v>
      </c>
      <c r="E252" s="27"/>
      <c r="F252" s="26" t="s">
        <v>88</v>
      </c>
      <c r="G252" s="26" t="s">
        <v>21</v>
      </c>
      <c r="H252" s="26" t="s">
        <v>88</v>
      </c>
      <c r="I252" s="26" t="s">
        <v>88</v>
      </c>
      <c r="J252" s="26" t="s">
        <v>21</v>
      </c>
      <c r="K252" s="26" t="s">
        <v>21</v>
      </c>
      <c r="L252" s="19"/>
      <c r="M252" s="17"/>
      <c r="N252" s="17"/>
      <c r="O252" s="17"/>
      <c r="P252" s="17"/>
      <c r="Q252" s="17"/>
      <c r="R252" s="17"/>
      <c r="S252" s="18"/>
      <c r="T252" s="131" t="str">
        <f>Table3[[#This Row],[Column12]]</f>
        <v>Auto:</v>
      </c>
      <c r="U252" s="22"/>
      <c r="V252" s="46" t="str">
        <f>IF(Table3[[#This Row],[TagOrderMethod]]="Ratio:","plants per 1 tag",IF(Table3[[#This Row],[TagOrderMethod]]="tags included","",IF(Table3[[#This Row],[TagOrderMethod]]="Qty:","tags",IF(Table3[[#This Row],[TagOrderMethod]]="Auto:",IF(U252&lt;&gt;"","tags","")))))</f>
        <v/>
      </c>
      <c r="W252" s="14">
        <v>50</v>
      </c>
      <c r="X252" s="14" t="str">
        <f>IF(ISNUMBER(SEARCH("tag",Table3[[#This Row],[Notes]])), "Yes", "No")</f>
        <v>No</v>
      </c>
      <c r="Y252" s="14" t="str">
        <f>IF(Table3[[#This Row],[Column11]]="yes","tags included","Auto:")</f>
        <v>Auto:</v>
      </c>
      <c r="Z25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Row],[TagOrderMethod]]="Auto:",IF(U252&gt;0,U252,IF(COUNTBLANK(L252:S252)=8,"",(IF(Table3[[#This Row],[Column11]]&lt;&gt;"no",Table3[[#This Row],[Size]]*(SUM(Table3[[#This Row],[Date 1]:[Date 8]])),"")))),""))),(Table3[[#This Row],[Bundle]])),"")</f>
        <v/>
      </c>
      <c r="AB252" s="86" t="str">
        <f t="shared" si="6"/>
        <v/>
      </c>
      <c r="AC252" s="68"/>
      <c r="AD252" s="37"/>
      <c r="AE252" s="38"/>
      <c r="AF252" s="39"/>
      <c r="AG252" s="111" t="s">
        <v>1385</v>
      </c>
      <c r="AH252" s="111" t="s">
        <v>21</v>
      </c>
      <c r="AI252" s="111" t="s">
        <v>1386</v>
      </c>
      <c r="AJ252" s="111" t="s">
        <v>1387</v>
      </c>
      <c r="AK252" s="111" t="s">
        <v>21</v>
      </c>
      <c r="AL252" s="111" t="s">
        <v>21</v>
      </c>
      <c r="AM252" s="111" t="b">
        <f>IF(AND(Table3[[#This Row],[Column68]]=TRUE,COUNTBLANK(Table3[[#This Row],[Date 1]:[Date 8]])=8),TRUE,FALSE)</f>
        <v>0</v>
      </c>
      <c r="AN252" s="111" t="b">
        <f>COUNTIF(Table3[[#This Row],[512]:[51]],"yes")&gt;0</f>
        <v>0</v>
      </c>
      <c r="AO252" s="40" t="str">
        <f>IF(Table3[[#This Row],[512]]="yes",Table3[[#This Row],[Column1]],"")</f>
        <v/>
      </c>
      <c r="AP252" s="40" t="str">
        <f>IF(Table3[[#This Row],[250]]="yes",Table3[[#This Row],[Column1.5]],"")</f>
        <v/>
      </c>
      <c r="AQ252" s="40" t="str">
        <f>IF(Table3[[#This Row],[288]]="yes",Table3[[#This Row],[Column2]],"")</f>
        <v/>
      </c>
      <c r="AR252" s="40" t="str">
        <f>IF(Table3[[#This Row],[144]]="yes",Table3[[#This Row],[Column3]],"")</f>
        <v/>
      </c>
      <c r="AS252" s="40" t="str">
        <f>IF(Table3[[#This Row],[26]]="yes",Table3[[#This Row],[Column4]],"")</f>
        <v/>
      </c>
      <c r="AT252" s="40" t="str">
        <f>IF(Table3[[#This Row],[51]]="yes",Table3[[#This Row],[Column5]],"")</f>
        <v/>
      </c>
      <c r="AU252" s="25" t="str">
        <f>IF(COUNTBLANK(Table3[[#This Row],[Date 1]:[Date 8]])=7,IF(Table3[[#This Row],[Column9]]&lt;&gt;"",IF(SUM(L252:S252)&lt;&gt;0,Table3[[#This Row],[Column9]],""),""),(SUBSTITUTE(TRIM(SUBSTITUTE(AO252&amp;","&amp;AP252&amp;","&amp;AQ252&amp;","&amp;AR252&amp;","&amp;AS252&amp;","&amp;AT252&amp;",",","," "))," ",", ")))</f>
        <v/>
      </c>
      <c r="AV252" s="31" t="e">
        <f>IF(COUNTBLANK(L252:AC252)&lt;&gt;13,IF(Table3[[#This Row],[Comments]]="Please order in multiples of 20. Minimum order of 100.",IF(COUNTBLANK(Table3[[#This Row],[Date 1]:[Order]])=12,"",1),1),IF(OR(F252="yes",G252="yes",H252="yes",I252="yes",J252="yes",K252="yes",#REF!="yes"),1,""))</f>
        <v>#REF!</v>
      </c>
    </row>
    <row r="253" spans="1:48" ht="36" thickBot="1" x14ac:dyDescent="0.4">
      <c r="A253" s="23" t="s">
        <v>128</v>
      </c>
      <c r="B253" s="125">
        <v>7193</v>
      </c>
      <c r="C253" s="13" t="s">
        <v>348</v>
      </c>
      <c r="D253" s="28" t="s">
        <v>777</v>
      </c>
      <c r="E253" s="27"/>
      <c r="F253" s="26" t="s">
        <v>88</v>
      </c>
      <c r="G253" s="26" t="s">
        <v>21</v>
      </c>
      <c r="H253" s="26" t="s">
        <v>88</v>
      </c>
      <c r="I253" s="26" t="s">
        <v>88</v>
      </c>
      <c r="J253" s="26" t="s">
        <v>21</v>
      </c>
      <c r="K253" s="26" t="s">
        <v>21</v>
      </c>
      <c r="L253" s="19"/>
      <c r="M253" s="17"/>
      <c r="N253" s="17"/>
      <c r="O253" s="17"/>
      <c r="P253" s="17"/>
      <c r="Q253" s="17"/>
      <c r="R253" s="17"/>
      <c r="S253" s="18"/>
      <c r="T253" s="131" t="str">
        <f>Table3[[#This Row],[Column12]]</f>
        <v>Auto:</v>
      </c>
      <c r="U253" s="22"/>
      <c r="V253" s="46" t="str">
        <f>IF(Table3[[#This Row],[TagOrderMethod]]="Ratio:","plants per 1 tag",IF(Table3[[#This Row],[TagOrderMethod]]="tags included","",IF(Table3[[#This Row],[TagOrderMethod]]="Qty:","tags",IF(Table3[[#This Row],[TagOrderMethod]]="Auto:",IF(U253&lt;&gt;"","tags","")))))</f>
        <v/>
      </c>
      <c r="W253" s="14">
        <v>50</v>
      </c>
      <c r="X253" s="14" t="str">
        <f>IF(ISNUMBER(SEARCH("tag",Table3[[#This Row],[Notes]])), "Yes", "No")</f>
        <v>No</v>
      </c>
      <c r="Y253" s="14" t="str">
        <f>IF(Table3[[#This Row],[Column11]]="yes","tags included","Auto:")</f>
        <v>Auto:</v>
      </c>
      <c r="Z25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Row],[TagOrderMethod]]="Auto:",IF(U253&gt;0,U253,IF(COUNTBLANK(L253:S253)=8,"",(IF(Table3[[#This Row],[Column11]]&lt;&gt;"no",Table3[[#This Row],[Size]]*(SUM(Table3[[#This Row],[Date 1]:[Date 8]])),"")))),""))),(Table3[[#This Row],[Bundle]])),"")</f>
        <v/>
      </c>
      <c r="AB253" s="86" t="str">
        <f t="shared" si="6"/>
        <v/>
      </c>
      <c r="AC253" s="68"/>
      <c r="AD253" s="37"/>
      <c r="AE253" s="38"/>
      <c r="AF253" s="39"/>
      <c r="AG253" s="111" t="s">
        <v>1388</v>
      </c>
      <c r="AH253" s="111" t="s">
        <v>21</v>
      </c>
      <c r="AI253" s="111" t="s">
        <v>1389</v>
      </c>
      <c r="AJ253" s="111" t="s">
        <v>1390</v>
      </c>
      <c r="AK253" s="111" t="s">
        <v>21</v>
      </c>
      <c r="AL253" s="111" t="s">
        <v>21</v>
      </c>
      <c r="AM253" s="111" t="b">
        <f>IF(AND(Table3[[#This Row],[Column68]]=TRUE,COUNTBLANK(Table3[[#This Row],[Date 1]:[Date 8]])=8),TRUE,FALSE)</f>
        <v>0</v>
      </c>
      <c r="AN253" s="111" t="b">
        <f>COUNTIF(Table3[[#This Row],[512]:[51]],"yes")&gt;0</f>
        <v>0</v>
      </c>
      <c r="AO253" s="40" t="str">
        <f>IF(Table3[[#This Row],[512]]="yes",Table3[[#This Row],[Column1]],"")</f>
        <v/>
      </c>
      <c r="AP253" s="40" t="str">
        <f>IF(Table3[[#This Row],[250]]="yes",Table3[[#This Row],[Column1.5]],"")</f>
        <v/>
      </c>
      <c r="AQ253" s="40" t="str">
        <f>IF(Table3[[#This Row],[288]]="yes",Table3[[#This Row],[Column2]],"")</f>
        <v/>
      </c>
      <c r="AR253" s="40" t="str">
        <f>IF(Table3[[#This Row],[144]]="yes",Table3[[#This Row],[Column3]],"")</f>
        <v/>
      </c>
      <c r="AS253" s="40" t="str">
        <f>IF(Table3[[#This Row],[26]]="yes",Table3[[#This Row],[Column4]],"")</f>
        <v/>
      </c>
      <c r="AT253" s="40" t="str">
        <f>IF(Table3[[#This Row],[51]]="yes",Table3[[#This Row],[Column5]],"")</f>
        <v/>
      </c>
      <c r="AU253" s="25" t="str">
        <f>IF(COUNTBLANK(Table3[[#This Row],[Date 1]:[Date 8]])=7,IF(Table3[[#This Row],[Column9]]&lt;&gt;"",IF(SUM(L253:S253)&lt;&gt;0,Table3[[#This Row],[Column9]],""),""),(SUBSTITUTE(TRIM(SUBSTITUTE(AO253&amp;","&amp;AP253&amp;","&amp;AQ253&amp;","&amp;AR253&amp;","&amp;AS253&amp;","&amp;AT253&amp;",",","," "))," ",", ")))</f>
        <v/>
      </c>
      <c r="AV253" s="31" t="e">
        <f>IF(COUNTBLANK(L253:AC253)&lt;&gt;13,IF(Table3[[#This Row],[Comments]]="Please order in multiples of 20. Minimum order of 100.",IF(COUNTBLANK(Table3[[#This Row],[Date 1]:[Order]])=12,"",1),1),IF(OR(F253="yes",G253="yes",H253="yes",I253="yes",J253="yes",K253="yes",#REF!="yes"),1,""))</f>
        <v>#REF!</v>
      </c>
    </row>
    <row r="254" spans="1:48" ht="36" thickBot="1" x14ac:dyDescent="0.4">
      <c r="A254" s="23" t="s">
        <v>128</v>
      </c>
      <c r="B254" s="125">
        <v>7193</v>
      </c>
      <c r="C254" s="13" t="s">
        <v>348</v>
      </c>
      <c r="D254" s="28" t="s">
        <v>778</v>
      </c>
      <c r="E254" s="27"/>
      <c r="F254" s="26" t="s">
        <v>88</v>
      </c>
      <c r="G254" s="26" t="s">
        <v>21</v>
      </c>
      <c r="H254" s="26" t="s">
        <v>88</v>
      </c>
      <c r="I254" s="26" t="s">
        <v>88</v>
      </c>
      <c r="J254" s="26" t="s">
        <v>21</v>
      </c>
      <c r="K254" s="26" t="s">
        <v>21</v>
      </c>
      <c r="L254" s="19"/>
      <c r="M254" s="17"/>
      <c r="N254" s="17"/>
      <c r="O254" s="17"/>
      <c r="P254" s="17"/>
      <c r="Q254" s="17"/>
      <c r="R254" s="17"/>
      <c r="S254" s="18"/>
      <c r="T254" s="131" t="str">
        <f>Table3[[#This Row],[Column12]]</f>
        <v>Auto:</v>
      </c>
      <c r="U254" s="22"/>
      <c r="V254" s="46" t="str">
        <f>IF(Table3[[#This Row],[TagOrderMethod]]="Ratio:","plants per 1 tag",IF(Table3[[#This Row],[TagOrderMethod]]="tags included","",IF(Table3[[#This Row],[TagOrderMethod]]="Qty:","tags",IF(Table3[[#This Row],[TagOrderMethod]]="Auto:",IF(U254&lt;&gt;"","tags","")))))</f>
        <v/>
      </c>
      <c r="W254" s="14">
        <v>50</v>
      </c>
      <c r="X254" s="14" t="str">
        <f>IF(ISNUMBER(SEARCH("tag",Table3[[#This Row],[Notes]])), "Yes", "No")</f>
        <v>No</v>
      </c>
      <c r="Y254" s="14" t="str">
        <f>IF(Table3[[#This Row],[Column11]]="yes","tags included","Auto:")</f>
        <v>Auto:</v>
      </c>
      <c r="Z25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Row],[TagOrderMethod]]="Auto:",IF(U254&gt;0,U254,IF(COUNTBLANK(L254:S254)=8,"",(IF(Table3[[#This Row],[Column11]]&lt;&gt;"no",Table3[[#This Row],[Size]]*(SUM(Table3[[#This Row],[Date 1]:[Date 8]])),"")))),""))),(Table3[[#This Row],[Bundle]])),"")</f>
        <v/>
      </c>
      <c r="AB254" s="86" t="str">
        <f t="shared" si="6"/>
        <v/>
      </c>
      <c r="AC254" s="68"/>
      <c r="AD254" s="37"/>
      <c r="AE254" s="38"/>
      <c r="AF254" s="39"/>
      <c r="AG254" s="111" t="s">
        <v>1391</v>
      </c>
      <c r="AH254" s="111" t="s">
        <v>21</v>
      </c>
      <c r="AI254" s="111" t="s">
        <v>1392</v>
      </c>
      <c r="AJ254" s="111" t="s">
        <v>1393</v>
      </c>
      <c r="AK254" s="111" t="s">
        <v>21</v>
      </c>
      <c r="AL254" s="111" t="s">
        <v>21</v>
      </c>
      <c r="AM254" s="111" t="b">
        <f>IF(AND(Table3[[#This Row],[Column68]]=TRUE,COUNTBLANK(Table3[[#This Row],[Date 1]:[Date 8]])=8),TRUE,FALSE)</f>
        <v>0</v>
      </c>
      <c r="AN254" s="111" t="b">
        <f>COUNTIF(Table3[[#This Row],[512]:[51]],"yes")&gt;0</f>
        <v>0</v>
      </c>
      <c r="AO254" s="40" t="str">
        <f>IF(Table3[[#This Row],[512]]="yes",Table3[[#This Row],[Column1]],"")</f>
        <v/>
      </c>
      <c r="AP254" s="40" t="str">
        <f>IF(Table3[[#This Row],[250]]="yes",Table3[[#This Row],[Column1.5]],"")</f>
        <v/>
      </c>
      <c r="AQ254" s="40" t="str">
        <f>IF(Table3[[#This Row],[288]]="yes",Table3[[#This Row],[Column2]],"")</f>
        <v/>
      </c>
      <c r="AR254" s="40" t="str">
        <f>IF(Table3[[#This Row],[144]]="yes",Table3[[#This Row],[Column3]],"")</f>
        <v/>
      </c>
      <c r="AS254" s="40" t="str">
        <f>IF(Table3[[#This Row],[26]]="yes",Table3[[#This Row],[Column4]],"")</f>
        <v/>
      </c>
      <c r="AT254" s="40" t="str">
        <f>IF(Table3[[#This Row],[51]]="yes",Table3[[#This Row],[Column5]],"")</f>
        <v/>
      </c>
      <c r="AU254" s="25" t="str">
        <f>IF(COUNTBLANK(Table3[[#This Row],[Date 1]:[Date 8]])=7,IF(Table3[[#This Row],[Column9]]&lt;&gt;"",IF(SUM(L254:S254)&lt;&gt;0,Table3[[#This Row],[Column9]],""),""),(SUBSTITUTE(TRIM(SUBSTITUTE(AO254&amp;","&amp;AP254&amp;","&amp;AQ254&amp;","&amp;AR254&amp;","&amp;AS254&amp;","&amp;AT254&amp;",",","," "))," ",", ")))</f>
        <v/>
      </c>
      <c r="AV254" s="31" t="e">
        <f>IF(COUNTBLANK(L254:AC254)&lt;&gt;13,IF(Table3[[#This Row],[Comments]]="Please order in multiples of 20. Minimum order of 100.",IF(COUNTBLANK(Table3[[#This Row],[Date 1]:[Order]])=12,"",1),1),IF(OR(F254="yes",G254="yes",H254="yes",I254="yes",J254="yes",K254="yes",#REF!="yes"),1,""))</f>
        <v>#REF!</v>
      </c>
    </row>
    <row r="255" spans="1:48" ht="36" thickBot="1" x14ac:dyDescent="0.4">
      <c r="A255" s="23" t="s">
        <v>128</v>
      </c>
      <c r="B255" s="125">
        <v>7193</v>
      </c>
      <c r="C255" s="13" t="s">
        <v>348</v>
      </c>
      <c r="D255" s="28" t="s">
        <v>779</v>
      </c>
      <c r="E255" s="27"/>
      <c r="F255" s="26" t="s">
        <v>88</v>
      </c>
      <c r="G255" s="26" t="s">
        <v>21</v>
      </c>
      <c r="H255" s="26" t="s">
        <v>88</v>
      </c>
      <c r="I255" s="26" t="s">
        <v>88</v>
      </c>
      <c r="J255" s="26" t="s">
        <v>21</v>
      </c>
      <c r="K255" s="26" t="s">
        <v>21</v>
      </c>
      <c r="L255" s="19"/>
      <c r="M255" s="17"/>
      <c r="N255" s="17"/>
      <c r="O255" s="17"/>
      <c r="P255" s="17"/>
      <c r="Q255" s="17"/>
      <c r="R255" s="17"/>
      <c r="S255" s="18"/>
      <c r="T255" s="131" t="str">
        <f>Table3[[#This Row],[Column12]]</f>
        <v>Auto:</v>
      </c>
      <c r="U255" s="22"/>
      <c r="V255" s="46" t="str">
        <f>IF(Table3[[#This Row],[TagOrderMethod]]="Ratio:","plants per 1 tag",IF(Table3[[#This Row],[TagOrderMethod]]="tags included","",IF(Table3[[#This Row],[TagOrderMethod]]="Qty:","tags",IF(Table3[[#This Row],[TagOrderMethod]]="Auto:",IF(U255&lt;&gt;"","tags","")))))</f>
        <v/>
      </c>
      <c r="W255" s="14">
        <v>50</v>
      </c>
      <c r="X255" s="14" t="str">
        <f>IF(ISNUMBER(SEARCH("tag",Table3[[#This Row],[Notes]])), "Yes", "No")</f>
        <v>No</v>
      </c>
      <c r="Y255" s="14" t="str">
        <f>IF(Table3[[#This Row],[Column11]]="yes","tags included","Auto:")</f>
        <v>Auto:</v>
      </c>
      <c r="Z25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Row],[TagOrderMethod]]="Auto:",IF(U255&gt;0,U255,IF(COUNTBLANK(L255:S255)=8,"",(IF(Table3[[#This Row],[Column11]]&lt;&gt;"no",Table3[[#This Row],[Size]]*(SUM(Table3[[#This Row],[Date 1]:[Date 8]])),"")))),""))),(Table3[[#This Row],[Bundle]])),"")</f>
        <v/>
      </c>
      <c r="AB255" s="86" t="str">
        <f t="shared" si="6"/>
        <v/>
      </c>
      <c r="AC255" s="68"/>
      <c r="AD255" s="37"/>
      <c r="AE255" s="38"/>
      <c r="AF255" s="39"/>
      <c r="AG255" s="111" t="s">
        <v>1394</v>
      </c>
      <c r="AH255" s="111" t="s">
        <v>21</v>
      </c>
      <c r="AI255" s="111" t="s">
        <v>1395</v>
      </c>
      <c r="AJ255" s="111" t="s">
        <v>1396</v>
      </c>
      <c r="AK255" s="111" t="s">
        <v>21</v>
      </c>
      <c r="AL255" s="111" t="s">
        <v>21</v>
      </c>
      <c r="AM255" s="111" t="b">
        <f>IF(AND(Table3[[#This Row],[Column68]]=TRUE,COUNTBLANK(Table3[[#This Row],[Date 1]:[Date 8]])=8),TRUE,FALSE)</f>
        <v>0</v>
      </c>
      <c r="AN255" s="111" t="b">
        <f>COUNTIF(Table3[[#This Row],[512]:[51]],"yes")&gt;0</f>
        <v>0</v>
      </c>
      <c r="AO255" s="40" t="str">
        <f>IF(Table3[[#This Row],[512]]="yes",Table3[[#This Row],[Column1]],"")</f>
        <v/>
      </c>
      <c r="AP255" s="40" t="str">
        <f>IF(Table3[[#This Row],[250]]="yes",Table3[[#This Row],[Column1.5]],"")</f>
        <v/>
      </c>
      <c r="AQ255" s="40" t="str">
        <f>IF(Table3[[#This Row],[288]]="yes",Table3[[#This Row],[Column2]],"")</f>
        <v/>
      </c>
      <c r="AR255" s="40" t="str">
        <f>IF(Table3[[#This Row],[144]]="yes",Table3[[#This Row],[Column3]],"")</f>
        <v/>
      </c>
      <c r="AS255" s="40" t="str">
        <f>IF(Table3[[#This Row],[26]]="yes",Table3[[#This Row],[Column4]],"")</f>
        <v/>
      </c>
      <c r="AT255" s="40" t="str">
        <f>IF(Table3[[#This Row],[51]]="yes",Table3[[#This Row],[Column5]],"")</f>
        <v/>
      </c>
      <c r="AU255" s="25" t="str">
        <f>IF(COUNTBLANK(Table3[[#This Row],[Date 1]:[Date 8]])=7,IF(Table3[[#This Row],[Column9]]&lt;&gt;"",IF(SUM(L255:S255)&lt;&gt;0,Table3[[#This Row],[Column9]],""),""),(SUBSTITUTE(TRIM(SUBSTITUTE(AO255&amp;","&amp;AP255&amp;","&amp;AQ255&amp;","&amp;AR255&amp;","&amp;AS255&amp;","&amp;AT255&amp;",",","," "))," ",", ")))</f>
        <v/>
      </c>
      <c r="AV255" s="31" t="e">
        <f>IF(COUNTBLANK(L255:AC255)&lt;&gt;13,IF(Table3[[#This Row],[Comments]]="Please order in multiples of 20. Minimum order of 100.",IF(COUNTBLANK(Table3[[#This Row],[Date 1]:[Order]])=12,"",1),1),IF(OR(F255="yes",G255="yes",H255="yes",I255="yes",J255="yes",K255="yes",#REF!="yes"),1,""))</f>
        <v>#REF!</v>
      </c>
    </row>
    <row r="256" spans="1:48" ht="36" thickBot="1" x14ac:dyDescent="0.4">
      <c r="A256" s="23" t="s">
        <v>128</v>
      </c>
      <c r="B256" s="125">
        <v>7193</v>
      </c>
      <c r="C256" s="13" t="s">
        <v>348</v>
      </c>
      <c r="D256" s="28" t="s">
        <v>780</v>
      </c>
      <c r="E256" s="27"/>
      <c r="F256" s="26" t="s">
        <v>88</v>
      </c>
      <c r="G256" s="26" t="s">
        <v>21</v>
      </c>
      <c r="H256" s="26" t="s">
        <v>88</v>
      </c>
      <c r="I256" s="26" t="s">
        <v>88</v>
      </c>
      <c r="J256" s="26" t="s">
        <v>21</v>
      </c>
      <c r="K256" s="26" t="s">
        <v>21</v>
      </c>
      <c r="L256" s="19"/>
      <c r="M256" s="17"/>
      <c r="N256" s="17"/>
      <c r="O256" s="17"/>
      <c r="P256" s="17"/>
      <c r="Q256" s="17"/>
      <c r="R256" s="17"/>
      <c r="S256" s="18"/>
      <c r="T256" s="131" t="str">
        <f>Table3[[#This Row],[Column12]]</f>
        <v>Auto:</v>
      </c>
      <c r="U256" s="22"/>
      <c r="V256" s="46" t="str">
        <f>IF(Table3[[#This Row],[TagOrderMethod]]="Ratio:","plants per 1 tag",IF(Table3[[#This Row],[TagOrderMethod]]="tags included","",IF(Table3[[#This Row],[TagOrderMethod]]="Qty:","tags",IF(Table3[[#This Row],[TagOrderMethod]]="Auto:",IF(U256&lt;&gt;"","tags","")))))</f>
        <v/>
      </c>
      <c r="W256" s="14">
        <v>50</v>
      </c>
      <c r="X256" s="14" t="str">
        <f>IF(ISNUMBER(SEARCH("tag",Table3[[#This Row],[Notes]])), "Yes", "No")</f>
        <v>No</v>
      </c>
      <c r="Y256" s="14" t="str">
        <f>IF(Table3[[#This Row],[Column11]]="yes","tags included","Auto:")</f>
        <v>Auto:</v>
      </c>
      <c r="Z25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Row],[TagOrderMethod]]="Auto:",IF(U256&gt;0,U256,IF(COUNTBLANK(L256:S256)=8,"",(IF(Table3[[#This Row],[Column11]]&lt;&gt;"no",Table3[[#This Row],[Size]]*(SUM(Table3[[#This Row],[Date 1]:[Date 8]])),"")))),""))),(Table3[[#This Row],[Bundle]])),"")</f>
        <v/>
      </c>
      <c r="AB256" s="86" t="str">
        <f t="shared" si="6"/>
        <v/>
      </c>
      <c r="AC256" s="68"/>
      <c r="AD256" s="37"/>
      <c r="AE256" s="38"/>
      <c r="AF256" s="39"/>
      <c r="AG256" s="111" t="s">
        <v>1397</v>
      </c>
      <c r="AH256" s="111" t="s">
        <v>21</v>
      </c>
      <c r="AI256" s="111" t="s">
        <v>1398</v>
      </c>
      <c r="AJ256" s="111" t="s">
        <v>1399</v>
      </c>
      <c r="AK256" s="111" t="s">
        <v>21</v>
      </c>
      <c r="AL256" s="111" t="s">
        <v>21</v>
      </c>
      <c r="AM256" s="111" t="b">
        <f>IF(AND(Table3[[#This Row],[Column68]]=TRUE,COUNTBLANK(Table3[[#This Row],[Date 1]:[Date 8]])=8),TRUE,FALSE)</f>
        <v>0</v>
      </c>
      <c r="AN256" s="111" t="b">
        <f>COUNTIF(Table3[[#This Row],[512]:[51]],"yes")&gt;0</f>
        <v>0</v>
      </c>
      <c r="AO256" s="40" t="str">
        <f>IF(Table3[[#This Row],[512]]="yes",Table3[[#This Row],[Column1]],"")</f>
        <v/>
      </c>
      <c r="AP256" s="40" t="str">
        <f>IF(Table3[[#This Row],[250]]="yes",Table3[[#This Row],[Column1.5]],"")</f>
        <v/>
      </c>
      <c r="AQ256" s="40" t="str">
        <f>IF(Table3[[#This Row],[288]]="yes",Table3[[#This Row],[Column2]],"")</f>
        <v/>
      </c>
      <c r="AR256" s="40" t="str">
        <f>IF(Table3[[#This Row],[144]]="yes",Table3[[#This Row],[Column3]],"")</f>
        <v/>
      </c>
      <c r="AS256" s="40" t="str">
        <f>IF(Table3[[#This Row],[26]]="yes",Table3[[#This Row],[Column4]],"")</f>
        <v/>
      </c>
      <c r="AT256" s="40" t="str">
        <f>IF(Table3[[#This Row],[51]]="yes",Table3[[#This Row],[Column5]],"")</f>
        <v/>
      </c>
      <c r="AU256" s="25" t="str">
        <f>IF(COUNTBLANK(Table3[[#This Row],[Date 1]:[Date 8]])=7,IF(Table3[[#This Row],[Column9]]&lt;&gt;"",IF(SUM(L256:S256)&lt;&gt;0,Table3[[#This Row],[Column9]],""),""),(SUBSTITUTE(TRIM(SUBSTITUTE(AO256&amp;","&amp;AP256&amp;","&amp;AQ256&amp;","&amp;AR256&amp;","&amp;AS256&amp;","&amp;AT256&amp;",",","," "))," ",", ")))</f>
        <v/>
      </c>
      <c r="AV256" s="31" t="e">
        <f>IF(COUNTBLANK(L256:AC256)&lt;&gt;13,IF(Table3[[#This Row],[Comments]]="Please order in multiples of 20. Minimum order of 100.",IF(COUNTBLANK(Table3[[#This Row],[Date 1]:[Order]])=12,"",1),1),IF(OR(F256="yes",G256="yes",H256="yes",I256="yes",J256="yes",K256="yes",#REF!="yes"),1,""))</f>
        <v>#REF!</v>
      </c>
    </row>
    <row r="257" spans="1:48" ht="36" thickBot="1" x14ac:dyDescent="0.4">
      <c r="A257" s="23" t="s">
        <v>128</v>
      </c>
      <c r="B257" s="125">
        <v>7193</v>
      </c>
      <c r="C257" s="13" t="s">
        <v>348</v>
      </c>
      <c r="D257" s="28" t="s">
        <v>781</v>
      </c>
      <c r="E257" s="27"/>
      <c r="F257" s="26" t="s">
        <v>88</v>
      </c>
      <c r="G257" s="26" t="s">
        <v>21</v>
      </c>
      <c r="H257" s="26" t="s">
        <v>88</v>
      </c>
      <c r="I257" s="26" t="s">
        <v>88</v>
      </c>
      <c r="J257" s="26" t="s">
        <v>21</v>
      </c>
      <c r="K257" s="26" t="s">
        <v>21</v>
      </c>
      <c r="L257" s="19"/>
      <c r="M257" s="17"/>
      <c r="N257" s="17"/>
      <c r="O257" s="17"/>
      <c r="P257" s="17"/>
      <c r="Q257" s="17"/>
      <c r="R257" s="17"/>
      <c r="S257" s="18"/>
      <c r="T257" s="131" t="str">
        <f>Table3[[#This Row],[Column12]]</f>
        <v>Auto:</v>
      </c>
      <c r="U257" s="22"/>
      <c r="V257" s="46" t="str">
        <f>IF(Table3[[#This Row],[TagOrderMethod]]="Ratio:","plants per 1 tag",IF(Table3[[#This Row],[TagOrderMethod]]="tags included","",IF(Table3[[#This Row],[TagOrderMethod]]="Qty:","tags",IF(Table3[[#This Row],[TagOrderMethod]]="Auto:",IF(U257&lt;&gt;"","tags","")))))</f>
        <v/>
      </c>
      <c r="W257" s="14">
        <v>50</v>
      </c>
      <c r="X257" s="14" t="str">
        <f>IF(ISNUMBER(SEARCH("tag",Table3[[#This Row],[Notes]])), "Yes", "No")</f>
        <v>No</v>
      </c>
      <c r="Y257" s="14" t="str">
        <f>IF(Table3[[#This Row],[Column11]]="yes","tags included","Auto:")</f>
        <v>Auto:</v>
      </c>
      <c r="Z25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Row],[TagOrderMethod]]="Auto:",IF(U257&gt;0,U257,IF(COUNTBLANK(L257:S257)=8,"",(IF(Table3[[#This Row],[Column11]]&lt;&gt;"no",Table3[[#This Row],[Size]]*(SUM(Table3[[#This Row],[Date 1]:[Date 8]])),"")))),""))),(Table3[[#This Row],[Bundle]])),"")</f>
        <v/>
      </c>
      <c r="AB257" s="86" t="str">
        <f t="shared" si="6"/>
        <v/>
      </c>
      <c r="AC257" s="68"/>
      <c r="AD257" s="37"/>
      <c r="AE257" s="38"/>
      <c r="AF257" s="39"/>
      <c r="AG257" s="111" t="s">
        <v>1400</v>
      </c>
      <c r="AH257" s="111" t="s">
        <v>21</v>
      </c>
      <c r="AI257" s="111" t="s">
        <v>1401</v>
      </c>
      <c r="AJ257" s="111" t="s">
        <v>1402</v>
      </c>
      <c r="AK257" s="111" t="s">
        <v>21</v>
      </c>
      <c r="AL257" s="111" t="s">
        <v>21</v>
      </c>
      <c r="AM257" s="111" t="b">
        <f>IF(AND(Table3[[#This Row],[Column68]]=TRUE,COUNTBLANK(Table3[[#This Row],[Date 1]:[Date 8]])=8),TRUE,FALSE)</f>
        <v>0</v>
      </c>
      <c r="AN257" s="111" t="b">
        <f>COUNTIF(Table3[[#This Row],[512]:[51]],"yes")&gt;0</f>
        <v>0</v>
      </c>
      <c r="AO257" s="40" t="str">
        <f>IF(Table3[[#This Row],[512]]="yes",Table3[[#This Row],[Column1]],"")</f>
        <v/>
      </c>
      <c r="AP257" s="40" t="str">
        <f>IF(Table3[[#This Row],[250]]="yes",Table3[[#This Row],[Column1.5]],"")</f>
        <v/>
      </c>
      <c r="AQ257" s="40" t="str">
        <f>IF(Table3[[#This Row],[288]]="yes",Table3[[#This Row],[Column2]],"")</f>
        <v/>
      </c>
      <c r="AR257" s="40" t="str">
        <f>IF(Table3[[#This Row],[144]]="yes",Table3[[#This Row],[Column3]],"")</f>
        <v/>
      </c>
      <c r="AS257" s="40" t="str">
        <f>IF(Table3[[#This Row],[26]]="yes",Table3[[#This Row],[Column4]],"")</f>
        <v/>
      </c>
      <c r="AT257" s="40" t="str">
        <f>IF(Table3[[#This Row],[51]]="yes",Table3[[#This Row],[Column5]],"")</f>
        <v/>
      </c>
      <c r="AU257" s="25" t="str">
        <f>IF(COUNTBLANK(Table3[[#This Row],[Date 1]:[Date 8]])=7,IF(Table3[[#This Row],[Column9]]&lt;&gt;"",IF(SUM(L257:S257)&lt;&gt;0,Table3[[#This Row],[Column9]],""),""),(SUBSTITUTE(TRIM(SUBSTITUTE(AO257&amp;","&amp;AP257&amp;","&amp;AQ257&amp;","&amp;AR257&amp;","&amp;AS257&amp;","&amp;AT257&amp;",",","," "))," ",", ")))</f>
        <v/>
      </c>
      <c r="AV257" s="31" t="e">
        <f>IF(COUNTBLANK(L257:AC257)&lt;&gt;13,IF(Table3[[#This Row],[Comments]]="Please order in multiples of 20. Minimum order of 100.",IF(COUNTBLANK(Table3[[#This Row],[Date 1]:[Order]])=12,"",1),1),IF(OR(F257="yes",G257="yes",H257="yes",I257="yes",J257="yes",K257="yes",#REF!="yes"),1,""))</f>
        <v>#REF!</v>
      </c>
    </row>
    <row r="258" spans="1:48" ht="36" thickBot="1" x14ac:dyDescent="0.4">
      <c r="A258" s="23" t="s">
        <v>128</v>
      </c>
      <c r="B258" s="125">
        <v>7193</v>
      </c>
      <c r="C258" s="13" t="s">
        <v>348</v>
      </c>
      <c r="D258" s="28" t="s">
        <v>782</v>
      </c>
      <c r="E258" s="27"/>
      <c r="F258" s="26" t="s">
        <v>88</v>
      </c>
      <c r="G258" s="26" t="s">
        <v>21</v>
      </c>
      <c r="H258" s="26" t="s">
        <v>88</v>
      </c>
      <c r="I258" s="26" t="s">
        <v>88</v>
      </c>
      <c r="J258" s="26" t="s">
        <v>21</v>
      </c>
      <c r="K258" s="26" t="s">
        <v>21</v>
      </c>
      <c r="L258" s="19"/>
      <c r="M258" s="17"/>
      <c r="N258" s="17"/>
      <c r="O258" s="17"/>
      <c r="P258" s="17"/>
      <c r="Q258" s="17"/>
      <c r="R258" s="17"/>
      <c r="S258" s="18"/>
      <c r="T258" s="131" t="str">
        <f>Table3[[#This Row],[Column12]]</f>
        <v>Auto:</v>
      </c>
      <c r="U258" s="22"/>
      <c r="V258" s="46" t="str">
        <f>IF(Table3[[#This Row],[TagOrderMethod]]="Ratio:","plants per 1 tag",IF(Table3[[#This Row],[TagOrderMethod]]="tags included","",IF(Table3[[#This Row],[TagOrderMethod]]="Qty:","tags",IF(Table3[[#This Row],[TagOrderMethod]]="Auto:",IF(U258&lt;&gt;"","tags","")))))</f>
        <v/>
      </c>
      <c r="W258" s="14">
        <v>50</v>
      </c>
      <c r="X258" s="14" t="str">
        <f>IF(ISNUMBER(SEARCH("tag",Table3[[#This Row],[Notes]])), "Yes", "No")</f>
        <v>No</v>
      </c>
      <c r="Y258" s="14" t="str">
        <f>IF(Table3[[#This Row],[Column11]]="yes","tags included","Auto:")</f>
        <v>Auto:</v>
      </c>
      <c r="Z25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Row],[TagOrderMethod]]="Auto:",IF(U258&gt;0,U258,IF(COUNTBLANK(L258:S258)=8,"",(IF(Table3[[#This Row],[Column11]]&lt;&gt;"no",Table3[[#This Row],[Size]]*(SUM(Table3[[#This Row],[Date 1]:[Date 8]])),"")))),""))),(Table3[[#This Row],[Bundle]])),"")</f>
        <v/>
      </c>
      <c r="AB258" s="86" t="str">
        <f t="shared" si="6"/>
        <v/>
      </c>
      <c r="AC258" s="68"/>
      <c r="AD258" s="37"/>
      <c r="AE258" s="38"/>
      <c r="AF258" s="39"/>
      <c r="AG258" s="111" t="s">
        <v>1403</v>
      </c>
      <c r="AH258" s="111" t="s">
        <v>21</v>
      </c>
      <c r="AI258" s="111" t="s">
        <v>1404</v>
      </c>
      <c r="AJ258" s="111" t="s">
        <v>1405</v>
      </c>
      <c r="AK258" s="111" t="s">
        <v>21</v>
      </c>
      <c r="AL258" s="111" t="s">
        <v>21</v>
      </c>
      <c r="AM258" s="111" t="b">
        <f>IF(AND(Table3[[#This Row],[Column68]]=TRUE,COUNTBLANK(Table3[[#This Row],[Date 1]:[Date 8]])=8),TRUE,FALSE)</f>
        <v>0</v>
      </c>
      <c r="AN258" s="111" t="b">
        <f>COUNTIF(Table3[[#This Row],[512]:[51]],"yes")&gt;0</f>
        <v>0</v>
      </c>
      <c r="AO258" s="40" t="str">
        <f>IF(Table3[[#This Row],[512]]="yes",Table3[[#This Row],[Column1]],"")</f>
        <v/>
      </c>
      <c r="AP258" s="40" t="str">
        <f>IF(Table3[[#This Row],[250]]="yes",Table3[[#This Row],[Column1.5]],"")</f>
        <v/>
      </c>
      <c r="AQ258" s="40" t="str">
        <f>IF(Table3[[#This Row],[288]]="yes",Table3[[#This Row],[Column2]],"")</f>
        <v/>
      </c>
      <c r="AR258" s="40" t="str">
        <f>IF(Table3[[#This Row],[144]]="yes",Table3[[#This Row],[Column3]],"")</f>
        <v/>
      </c>
      <c r="AS258" s="40" t="str">
        <f>IF(Table3[[#This Row],[26]]="yes",Table3[[#This Row],[Column4]],"")</f>
        <v/>
      </c>
      <c r="AT258" s="40" t="str">
        <f>IF(Table3[[#This Row],[51]]="yes",Table3[[#This Row],[Column5]],"")</f>
        <v/>
      </c>
      <c r="AU258" s="25" t="str">
        <f>IF(COUNTBLANK(Table3[[#This Row],[Date 1]:[Date 8]])=7,IF(Table3[[#This Row],[Column9]]&lt;&gt;"",IF(SUM(L258:S258)&lt;&gt;0,Table3[[#This Row],[Column9]],""),""),(SUBSTITUTE(TRIM(SUBSTITUTE(AO258&amp;","&amp;AP258&amp;","&amp;AQ258&amp;","&amp;AR258&amp;","&amp;AS258&amp;","&amp;AT258&amp;",",","," "))," ",", ")))</f>
        <v/>
      </c>
      <c r="AV258" s="31" t="e">
        <f>IF(COUNTBLANK(L258:AC258)&lt;&gt;13,IF(Table3[[#This Row],[Comments]]="Please order in multiples of 20. Minimum order of 100.",IF(COUNTBLANK(Table3[[#This Row],[Date 1]:[Order]])=12,"",1),1),IF(OR(F258="yes",G258="yes",H258="yes",I258="yes",J258="yes",K258="yes",#REF!="yes"),1,""))</f>
        <v>#REF!</v>
      </c>
    </row>
    <row r="259" spans="1:48" ht="36" thickBot="1" x14ac:dyDescent="0.4">
      <c r="A259" s="23" t="s">
        <v>128</v>
      </c>
      <c r="B259" s="125">
        <v>7195</v>
      </c>
      <c r="C259" s="13" t="s">
        <v>348</v>
      </c>
      <c r="D259" s="28" t="s">
        <v>438</v>
      </c>
      <c r="E259" s="27"/>
      <c r="F259" s="26" t="s">
        <v>88</v>
      </c>
      <c r="G259" s="26" t="s">
        <v>21</v>
      </c>
      <c r="H259" s="26" t="s">
        <v>88</v>
      </c>
      <c r="I259" s="26" t="s">
        <v>88</v>
      </c>
      <c r="J259" s="26" t="s">
        <v>21</v>
      </c>
      <c r="K259" s="26" t="s">
        <v>21</v>
      </c>
      <c r="L259" s="19"/>
      <c r="M259" s="17"/>
      <c r="N259" s="17"/>
      <c r="O259" s="17"/>
      <c r="P259" s="17"/>
      <c r="Q259" s="17"/>
      <c r="R259" s="17"/>
      <c r="S259" s="18"/>
      <c r="T259" s="131" t="str">
        <f>Table3[[#This Row],[Column12]]</f>
        <v>Auto:</v>
      </c>
      <c r="U259" s="22"/>
      <c r="V259" s="46" t="str">
        <f>IF(Table3[[#This Row],[TagOrderMethod]]="Ratio:","plants per 1 tag",IF(Table3[[#This Row],[TagOrderMethod]]="tags included","",IF(Table3[[#This Row],[TagOrderMethod]]="Qty:","tags",IF(Table3[[#This Row],[TagOrderMethod]]="Auto:",IF(U259&lt;&gt;"","tags","")))))</f>
        <v/>
      </c>
      <c r="W259" s="14">
        <v>50</v>
      </c>
      <c r="X259" s="14" t="str">
        <f>IF(ISNUMBER(SEARCH("tag",Table3[[#This Row],[Notes]])), "Yes", "No")</f>
        <v>No</v>
      </c>
      <c r="Y259" s="14" t="str">
        <f>IF(Table3[[#This Row],[Column11]]="yes","tags included","Auto:")</f>
        <v>Auto:</v>
      </c>
      <c r="Z25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5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Row],[TagOrderMethod]]="Auto:",IF(U259&gt;0,U259,IF(COUNTBLANK(L259:S259)=8,"",(IF(Table3[[#This Row],[Column11]]&lt;&gt;"no",Table3[[#This Row],[Size]]*(SUM(Table3[[#This Row],[Date 1]:[Date 8]])),"")))),""))),(Table3[[#This Row],[Bundle]])),"")</f>
        <v/>
      </c>
      <c r="AB259" s="86" t="str">
        <f t="shared" si="6"/>
        <v/>
      </c>
      <c r="AC259" s="68"/>
      <c r="AD259" s="37"/>
      <c r="AE259" s="38"/>
      <c r="AF259" s="39"/>
      <c r="AG259" s="111" t="s">
        <v>1406</v>
      </c>
      <c r="AH259" s="111" t="s">
        <v>21</v>
      </c>
      <c r="AI259" s="111" t="s">
        <v>1407</v>
      </c>
      <c r="AJ259" s="111" t="s">
        <v>1408</v>
      </c>
      <c r="AK259" s="111" t="s">
        <v>21</v>
      </c>
      <c r="AL259" s="111" t="s">
        <v>21</v>
      </c>
      <c r="AM259" s="111" t="b">
        <f>IF(AND(Table3[[#This Row],[Column68]]=TRUE,COUNTBLANK(Table3[[#This Row],[Date 1]:[Date 8]])=8),TRUE,FALSE)</f>
        <v>0</v>
      </c>
      <c r="AN259" s="111" t="b">
        <f>COUNTIF(Table3[[#This Row],[512]:[51]],"yes")&gt;0</f>
        <v>0</v>
      </c>
      <c r="AO259" s="40" t="str">
        <f>IF(Table3[[#This Row],[512]]="yes",Table3[[#This Row],[Column1]],"")</f>
        <v/>
      </c>
      <c r="AP259" s="40" t="str">
        <f>IF(Table3[[#This Row],[250]]="yes",Table3[[#This Row],[Column1.5]],"")</f>
        <v/>
      </c>
      <c r="AQ259" s="40" t="str">
        <f>IF(Table3[[#This Row],[288]]="yes",Table3[[#This Row],[Column2]],"")</f>
        <v/>
      </c>
      <c r="AR259" s="40" t="str">
        <f>IF(Table3[[#This Row],[144]]="yes",Table3[[#This Row],[Column3]],"")</f>
        <v/>
      </c>
      <c r="AS259" s="40" t="str">
        <f>IF(Table3[[#This Row],[26]]="yes",Table3[[#This Row],[Column4]],"")</f>
        <v/>
      </c>
      <c r="AT259" s="40" t="str">
        <f>IF(Table3[[#This Row],[51]]="yes",Table3[[#This Row],[Column5]],"")</f>
        <v/>
      </c>
      <c r="AU259" s="25" t="str">
        <f>IF(COUNTBLANK(Table3[[#This Row],[Date 1]:[Date 8]])=7,IF(Table3[[#This Row],[Column9]]&lt;&gt;"",IF(SUM(L259:S259)&lt;&gt;0,Table3[[#This Row],[Column9]],""),""),(SUBSTITUTE(TRIM(SUBSTITUTE(AO259&amp;","&amp;AP259&amp;","&amp;AQ259&amp;","&amp;AR259&amp;","&amp;AS259&amp;","&amp;AT259&amp;",",","," "))," ",", ")))</f>
        <v/>
      </c>
      <c r="AV259" s="31" t="e">
        <f>IF(COUNTBLANK(L259:AC259)&lt;&gt;13,IF(Table3[[#This Row],[Comments]]="Please order in multiples of 20. Minimum order of 100.",IF(COUNTBLANK(Table3[[#This Row],[Date 1]:[Order]])=12,"",1),1),IF(OR(F259="yes",G259="yes",H259="yes",I259="yes",J259="yes",K259="yes",#REF!="yes"),1,""))</f>
        <v>#REF!</v>
      </c>
    </row>
    <row r="260" spans="1:48" ht="36" thickBot="1" x14ac:dyDescent="0.4">
      <c r="A260" s="23" t="s">
        <v>128</v>
      </c>
      <c r="B260" s="125">
        <v>7200</v>
      </c>
      <c r="C260" s="13" t="s">
        <v>348</v>
      </c>
      <c r="D260" s="28" t="s">
        <v>439</v>
      </c>
      <c r="E260" s="27"/>
      <c r="F260" s="26" t="s">
        <v>88</v>
      </c>
      <c r="G260" s="26" t="s">
        <v>21</v>
      </c>
      <c r="H260" s="26" t="s">
        <v>88</v>
      </c>
      <c r="I260" s="26" t="s">
        <v>88</v>
      </c>
      <c r="J260" s="26" t="s">
        <v>21</v>
      </c>
      <c r="K260" s="26" t="s">
        <v>21</v>
      </c>
      <c r="L260" s="19"/>
      <c r="M260" s="17"/>
      <c r="N260" s="17"/>
      <c r="O260" s="17"/>
      <c r="P260" s="17"/>
      <c r="Q260" s="17"/>
      <c r="R260" s="17"/>
      <c r="S260" s="18"/>
      <c r="T260" s="131" t="str">
        <f>Table3[[#This Row],[Column12]]</f>
        <v>Auto:</v>
      </c>
      <c r="U260" s="22"/>
      <c r="V260" s="46" t="str">
        <f>IF(Table3[[#This Row],[TagOrderMethod]]="Ratio:","plants per 1 tag",IF(Table3[[#This Row],[TagOrderMethod]]="tags included","",IF(Table3[[#This Row],[TagOrderMethod]]="Qty:","tags",IF(Table3[[#This Row],[TagOrderMethod]]="Auto:",IF(U260&lt;&gt;"","tags","")))))</f>
        <v/>
      </c>
      <c r="W260" s="14">
        <v>50</v>
      </c>
      <c r="X260" s="14" t="str">
        <f>IF(ISNUMBER(SEARCH("tag",Table3[[#This Row],[Notes]])), "Yes", "No")</f>
        <v>No</v>
      </c>
      <c r="Y260" s="14" t="str">
        <f>IF(Table3[[#This Row],[Column11]]="yes","tags included","Auto:")</f>
        <v>Auto:</v>
      </c>
      <c r="Z26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Row],[TagOrderMethod]]="Auto:",IF(U260&gt;0,U260,IF(COUNTBLANK(L260:S260)=8,"",(IF(Table3[[#This Row],[Column11]]&lt;&gt;"no",Table3[[#This Row],[Size]]*(SUM(Table3[[#This Row],[Date 1]:[Date 8]])),"")))),""))),(Table3[[#This Row],[Bundle]])),"")</f>
        <v/>
      </c>
      <c r="AB260" s="86" t="str">
        <f t="shared" si="6"/>
        <v/>
      </c>
      <c r="AC260" s="68"/>
      <c r="AD260" s="37"/>
      <c r="AE260" s="38"/>
      <c r="AF260" s="39"/>
      <c r="AG260" s="111" t="s">
        <v>1409</v>
      </c>
      <c r="AH260" s="111" t="s">
        <v>21</v>
      </c>
      <c r="AI260" s="111" t="s">
        <v>1410</v>
      </c>
      <c r="AJ260" s="111" t="s">
        <v>1411</v>
      </c>
      <c r="AK260" s="111" t="s">
        <v>21</v>
      </c>
      <c r="AL260" s="111" t="s">
        <v>21</v>
      </c>
      <c r="AM260" s="111" t="b">
        <f>IF(AND(Table3[[#This Row],[Column68]]=TRUE,COUNTBLANK(Table3[[#This Row],[Date 1]:[Date 8]])=8),TRUE,FALSE)</f>
        <v>0</v>
      </c>
      <c r="AN260" s="111" t="b">
        <f>COUNTIF(Table3[[#This Row],[512]:[51]],"yes")&gt;0</f>
        <v>0</v>
      </c>
      <c r="AO260" s="40" t="str">
        <f>IF(Table3[[#This Row],[512]]="yes",Table3[[#This Row],[Column1]],"")</f>
        <v/>
      </c>
      <c r="AP260" s="40" t="str">
        <f>IF(Table3[[#This Row],[250]]="yes",Table3[[#This Row],[Column1.5]],"")</f>
        <v/>
      </c>
      <c r="AQ260" s="40" t="str">
        <f>IF(Table3[[#This Row],[288]]="yes",Table3[[#This Row],[Column2]],"")</f>
        <v/>
      </c>
      <c r="AR260" s="40" t="str">
        <f>IF(Table3[[#This Row],[144]]="yes",Table3[[#This Row],[Column3]],"")</f>
        <v/>
      </c>
      <c r="AS260" s="40" t="str">
        <f>IF(Table3[[#This Row],[26]]="yes",Table3[[#This Row],[Column4]],"")</f>
        <v/>
      </c>
      <c r="AT260" s="40" t="str">
        <f>IF(Table3[[#This Row],[51]]="yes",Table3[[#This Row],[Column5]],"")</f>
        <v/>
      </c>
      <c r="AU260" s="25" t="str">
        <f>IF(COUNTBLANK(Table3[[#This Row],[Date 1]:[Date 8]])=7,IF(Table3[[#This Row],[Column9]]&lt;&gt;"",IF(SUM(L260:S260)&lt;&gt;0,Table3[[#This Row],[Column9]],""),""),(SUBSTITUTE(TRIM(SUBSTITUTE(AO260&amp;","&amp;AP260&amp;","&amp;AQ260&amp;","&amp;AR260&amp;","&amp;AS260&amp;","&amp;AT260&amp;",",","," "))," ",", ")))</f>
        <v/>
      </c>
      <c r="AV260" s="31" t="e">
        <f>IF(COUNTBLANK(L260:AC260)&lt;&gt;13,IF(Table3[[#This Row],[Comments]]="Please order in multiples of 20. Minimum order of 100.",IF(COUNTBLANK(Table3[[#This Row],[Date 1]:[Order]])=12,"",1),1),IF(OR(F260="yes",G260="yes",H260="yes",I260="yes",J260="yes",K260="yes",#REF!="yes"),1,""))</f>
        <v>#REF!</v>
      </c>
    </row>
    <row r="261" spans="1:48" ht="36" thickBot="1" x14ac:dyDescent="0.4">
      <c r="A261" s="23" t="s">
        <v>128</v>
      </c>
      <c r="B261" s="125">
        <v>7202</v>
      </c>
      <c r="C261" s="13" t="s">
        <v>348</v>
      </c>
      <c r="D261" s="28" t="s">
        <v>783</v>
      </c>
      <c r="E261" s="27"/>
      <c r="F261" s="26" t="s">
        <v>88</v>
      </c>
      <c r="G261" s="26" t="s">
        <v>21</v>
      </c>
      <c r="H261" s="26" t="s">
        <v>88</v>
      </c>
      <c r="I261" s="26" t="s">
        <v>88</v>
      </c>
      <c r="J261" s="26" t="s">
        <v>21</v>
      </c>
      <c r="K261" s="26" t="s">
        <v>21</v>
      </c>
      <c r="L261" s="19"/>
      <c r="M261" s="17"/>
      <c r="N261" s="17"/>
      <c r="O261" s="17"/>
      <c r="P261" s="17"/>
      <c r="Q261" s="17"/>
      <c r="R261" s="17"/>
      <c r="S261" s="18"/>
      <c r="T261" s="131" t="str">
        <f>Table3[[#This Row],[Column12]]</f>
        <v>Auto:</v>
      </c>
      <c r="U261" s="22"/>
      <c r="V261" s="46" t="str">
        <f>IF(Table3[[#This Row],[TagOrderMethod]]="Ratio:","plants per 1 tag",IF(Table3[[#This Row],[TagOrderMethod]]="tags included","",IF(Table3[[#This Row],[TagOrderMethod]]="Qty:","tags",IF(Table3[[#This Row],[TagOrderMethod]]="Auto:",IF(U261&lt;&gt;"","tags","")))))</f>
        <v/>
      </c>
      <c r="W261" s="14">
        <v>50</v>
      </c>
      <c r="X261" s="14" t="str">
        <f>IF(ISNUMBER(SEARCH("tag",Table3[[#This Row],[Notes]])), "Yes", "No")</f>
        <v>No</v>
      </c>
      <c r="Y261" s="14" t="str">
        <f>IF(Table3[[#This Row],[Column11]]="yes","tags included","Auto:")</f>
        <v>Auto:</v>
      </c>
      <c r="Z26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Row],[TagOrderMethod]]="Auto:",IF(U261&gt;0,U261,IF(COUNTBLANK(L261:S261)=8,"",(IF(Table3[[#This Row],[Column11]]&lt;&gt;"no",Table3[[#This Row],[Size]]*(SUM(Table3[[#This Row],[Date 1]:[Date 8]])),"")))),""))),(Table3[[#This Row],[Bundle]])),"")</f>
        <v/>
      </c>
      <c r="AB261" s="86" t="str">
        <f t="shared" si="6"/>
        <v/>
      </c>
      <c r="AC261" s="68"/>
      <c r="AD261" s="37"/>
      <c r="AE261" s="38"/>
      <c r="AF261" s="39"/>
      <c r="AG261" s="111" t="s">
        <v>1412</v>
      </c>
      <c r="AH261" s="111" t="s">
        <v>21</v>
      </c>
      <c r="AI261" s="111" t="s">
        <v>1413</v>
      </c>
      <c r="AJ261" s="111" t="s">
        <v>1414</v>
      </c>
      <c r="AK261" s="111" t="s">
        <v>21</v>
      </c>
      <c r="AL261" s="111" t="s">
        <v>21</v>
      </c>
      <c r="AM261" s="111" t="b">
        <f>IF(AND(Table3[[#This Row],[Column68]]=TRUE,COUNTBLANK(Table3[[#This Row],[Date 1]:[Date 8]])=8),TRUE,FALSE)</f>
        <v>0</v>
      </c>
      <c r="AN261" s="111" t="b">
        <f>COUNTIF(Table3[[#This Row],[512]:[51]],"yes")&gt;0</f>
        <v>0</v>
      </c>
      <c r="AO261" s="40" t="str">
        <f>IF(Table3[[#This Row],[512]]="yes",Table3[[#This Row],[Column1]],"")</f>
        <v/>
      </c>
      <c r="AP261" s="40" t="str">
        <f>IF(Table3[[#This Row],[250]]="yes",Table3[[#This Row],[Column1.5]],"")</f>
        <v/>
      </c>
      <c r="AQ261" s="40" t="str">
        <f>IF(Table3[[#This Row],[288]]="yes",Table3[[#This Row],[Column2]],"")</f>
        <v/>
      </c>
      <c r="AR261" s="40" t="str">
        <f>IF(Table3[[#This Row],[144]]="yes",Table3[[#This Row],[Column3]],"")</f>
        <v/>
      </c>
      <c r="AS261" s="40" t="str">
        <f>IF(Table3[[#This Row],[26]]="yes",Table3[[#This Row],[Column4]],"")</f>
        <v/>
      </c>
      <c r="AT261" s="40" t="str">
        <f>IF(Table3[[#This Row],[51]]="yes",Table3[[#This Row],[Column5]],"")</f>
        <v/>
      </c>
      <c r="AU261" s="25" t="str">
        <f>IF(COUNTBLANK(Table3[[#This Row],[Date 1]:[Date 8]])=7,IF(Table3[[#This Row],[Column9]]&lt;&gt;"",IF(SUM(L261:S261)&lt;&gt;0,Table3[[#This Row],[Column9]],""),""),(SUBSTITUTE(TRIM(SUBSTITUTE(AO261&amp;","&amp;AP261&amp;","&amp;AQ261&amp;","&amp;AR261&amp;","&amp;AS261&amp;","&amp;AT261&amp;",",","," "))," ",", ")))</f>
        <v/>
      </c>
      <c r="AV261" s="31" t="e">
        <f>IF(COUNTBLANK(L261:AC261)&lt;&gt;13,IF(Table3[[#This Row],[Comments]]="Please order in multiples of 20. Minimum order of 100.",IF(COUNTBLANK(Table3[[#This Row],[Date 1]:[Order]])=12,"",1),1),IF(OR(F261="yes",G261="yes",H261="yes",I261="yes",J261="yes",K261="yes",#REF!="yes"),1,""))</f>
        <v>#REF!</v>
      </c>
    </row>
    <row r="262" spans="1:48" ht="36" thickBot="1" x14ac:dyDescent="0.4">
      <c r="A262" s="23" t="s">
        <v>128</v>
      </c>
      <c r="B262" s="125">
        <v>7205</v>
      </c>
      <c r="C262" s="13" t="s">
        <v>348</v>
      </c>
      <c r="D262" s="28" t="s">
        <v>440</v>
      </c>
      <c r="E262" s="27"/>
      <c r="F262" s="26" t="s">
        <v>88</v>
      </c>
      <c r="G262" s="26" t="s">
        <v>21</v>
      </c>
      <c r="H262" s="26" t="s">
        <v>88</v>
      </c>
      <c r="I262" s="26" t="s">
        <v>88</v>
      </c>
      <c r="J262" s="26" t="s">
        <v>21</v>
      </c>
      <c r="K262" s="26" t="s">
        <v>21</v>
      </c>
      <c r="L262" s="19"/>
      <c r="M262" s="17"/>
      <c r="N262" s="17"/>
      <c r="O262" s="17"/>
      <c r="P262" s="17"/>
      <c r="Q262" s="17"/>
      <c r="R262" s="17"/>
      <c r="S262" s="18"/>
      <c r="T262" s="131" t="str">
        <f>Table3[[#This Row],[Column12]]</f>
        <v>Auto:</v>
      </c>
      <c r="U262" s="22"/>
      <c r="V262" s="46" t="str">
        <f>IF(Table3[[#This Row],[TagOrderMethod]]="Ratio:","plants per 1 tag",IF(Table3[[#This Row],[TagOrderMethod]]="tags included","",IF(Table3[[#This Row],[TagOrderMethod]]="Qty:","tags",IF(Table3[[#This Row],[TagOrderMethod]]="Auto:",IF(U262&lt;&gt;"","tags","")))))</f>
        <v/>
      </c>
      <c r="W262" s="14">
        <v>50</v>
      </c>
      <c r="X262" s="14" t="str">
        <f>IF(ISNUMBER(SEARCH("tag",Table3[[#This Row],[Notes]])), "Yes", "No")</f>
        <v>No</v>
      </c>
      <c r="Y262" s="14" t="str">
        <f>IF(Table3[[#This Row],[Column11]]="yes","tags included","Auto:")</f>
        <v>Auto:</v>
      </c>
      <c r="Z26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Row],[TagOrderMethod]]="Auto:",IF(U262&gt;0,U262,IF(COUNTBLANK(L262:S262)=8,"",(IF(Table3[[#This Row],[Column11]]&lt;&gt;"no",Table3[[#This Row],[Size]]*(SUM(Table3[[#This Row],[Date 1]:[Date 8]])),"")))),""))),(Table3[[#This Row],[Bundle]])),"")</f>
        <v/>
      </c>
      <c r="AB262" s="86" t="str">
        <f t="shared" si="6"/>
        <v/>
      </c>
      <c r="AC262" s="68"/>
      <c r="AD262" s="37"/>
      <c r="AE262" s="38"/>
      <c r="AF262" s="39"/>
      <c r="AG262" s="111" t="s">
        <v>1415</v>
      </c>
      <c r="AH262" s="111" t="s">
        <v>21</v>
      </c>
      <c r="AI262" s="111" t="s">
        <v>1416</v>
      </c>
      <c r="AJ262" s="111" t="s">
        <v>1417</v>
      </c>
      <c r="AK262" s="111" t="s">
        <v>21</v>
      </c>
      <c r="AL262" s="111" t="s">
        <v>21</v>
      </c>
      <c r="AM262" s="111" t="b">
        <f>IF(AND(Table3[[#This Row],[Column68]]=TRUE,COUNTBLANK(Table3[[#This Row],[Date 1]:[Date 8]])=8),TRUE,FALSE)</f>
        <v>0</v>
      </c>
      <c r="AN262" s="111" t="b">
        <f>COUNTIF(Table3[[#This Row],[512]:[51]],"yes")&gt;0</f>
        <v>0</v>
      </c>
      <c r="AO262" s="40" t="str">
        <f>IF(Table3[[#This Row],[512]]="yes",Table3[[#This Row],[Column1]],"")</f>
        <v/>
      </c>
      <c r="AP262" s="40" t="str">
        <f>IF(Table3[[#This Row],[250]]="yes",Table3[[#This Row],[Column1.5]],"")</f>
        <v/>
      </c>
      <c r="AQ262" s="40" t="str">
        <f>IF(Table3[[#This Row],[288]]="yes",Table3[[#This Row],[Column2]],"")</f>
        <v/>
      </c>
      <c r="AR262" s="40" t="str">
        <f>IF(Table3[[#This Row],[144]]="yes",Table3[[#This Row],[Column3]],"")</f>
        <v/>
      </c>
      <c r="AS262" s="40" t="str">
        <f>IF(Table3[[#This Row],[26]]="yes",Table3[[#This Row],[Column4]],"")</f>
        <v/>
      </c>
      <c r="AT262" s="40" t="str">
        <f>IF(Table3[[#This Row],[51]]="yes",Table3[[#This Row],[Column5]],"")</f>
        <v/>
      </c>
      <c r="AU262" s="25" t="str">
        <f>IF(COUNTBLANK(Table3[[#This Row],[Date 1]:[Date 8]])=7,IF(Table3[[#This Row],[Column9]]&lt;&gt;"",IF(SUM(L262:S262)&lt;&gt;0,Table3[[#This Row],[Column9]],""),""),(SUBSTITUTE(TRIM(SUBSTITUTE(AO262&amp;","&amp;AP262&amp;","&amp;AQ262&amp;","&amp;AR262&amp;","&amp;AS262&amp;","&amp;AT262&amp;",",","," "))," ",", ")))</f>
        <v/>
      </c>
      <c r="AV262" s="31" t="e">
        <f>IF(COUNTBLANK(L262:AC262)&lt;&gt;13,IF(Table3[[#This Row],[Comments]]="Please order in multiples of 20. Minimum order of 100.",IF(COUNTBLANK(Table3[[#This Row],[Date 1]:[Order]])=12,"",1),1),IF(OR(F262="yes",G262="yes",H262="yes",I262="yes",J262="yes",K262="yes",#REF!="yes"),1,""))</f>
        <v>#REF!</v>
      </c>
    </row>
    <row r="263" spans="1:48" ht="36" thickBot="1" x14ac:dyDescent="0.4">
      <c r="A263" s="23" t="s">
        <v>128</v>
      </c>
      <c r="B263" s="125">
        <v>7217</v>
      </c>
      <c r="C263" s="13" t="s">
        <v>348</v>
      </c>
      <c r="D263" s="28" t="s">
        <v>441</v>
      </c>
      <c r="E263" s="27"/>
      <c r="F263" s="26" t="s">
        <v>88</v>
      </c>
      <c r="G263" s="26" t="s">
        <v>21</v>
      </c>
      <c r="H263" s="26" t="s">
        <v>88</v>
      </c>
      <c r="I263" s="26" t="s">
        <v>88</v>
      </c>
      <c r="J263" s="26" t="s">
        <v>21</v>
      </c>
      <c r="K263" s="26" t="s">
        <v>21</v>
      </c>
      <c r="L263" s="19"/>
      <c r="M263" s="17"/>
      <c r="N263" s="17"/>
      <c r="O263" s="17"/>
      <c r="P263" s="17"/>
      <c r="Q263" s="17"/>
      <c r="R263" s="17"/>
      <c r="S263" s="18"/>
      <c r="T263" s="131" t="str">
        <f>Table3[[#This Row],[Column12]]</f>
        <v>Auto:</v>
      </c>
      <c r="U263" s="22"/>
      <c r="V263" s="46" t="str">
        <f>IF(Table3[[#This Row],[TagOrderMethod]]="Ratio:","plants per 1 tag",IF(Table3[[#This Row],[TagOrderMethod]]="tags included","",IF(Table3[[#This Row],[TagOrderMethod]]="Qty:","tags",IF(Table3[[#This Row],[TagOrderMethod]]="Auto:",IF(U263&lt;&gt;"","tags","")))))</f>
        <v/>
      </c>
      <c r="W263" s="14">
        <v>50</v>
      </c>
      <c r="X263" s="14" t="str">
        <f>IF(ISNUMBER(SEARCH("tag",Table3[[#This Row],[Notes]])), "Yes", "No")</f>
        <v>No</v>
      </c>
      <c r="Y263" s="14" t="str">
        <f>IF(Table3[[#This Row],[Column11]]="yes","tags included","Auto:")</f>
        <v>Auto:</v>
      </c>
      <c r="Z26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Row],[TagOrderMethod]]="Auto:",IF(U263&gt;0,U263,IF(COUNTBLANK(L263:S263)=8,"",(IF(Table3[[#This Row],[Column11]]&lt;&gt;"no",Table3[[#This Row],[Size]]*(SUM(Table3[[#This Row],[Date 1]:[Date 8]])),"")))),""))),(Table3[[#This Row],[Bundle]])),"")</f>
        <v/>
      </c>
      <c r="AB263" s="86" t="str">
        <f t="shared" ref="AB263:AB326" si="7">IF(SUM(L263:S263)&gt;0,SUM(L263:S263) &amp;" units","")</f>
        <v/>
      </c>
      <c r="AC263" s="68"/>
      <c r="AD263" s="37"/>
      <c r="AE263" s="38"/>
      <c r="AF263" s="39"/>
      <c r="AG263" s="111" t="s">
        <v>1418</v>
      </c>
      <c r="AH263" s="111" t="s">
        <v>21</v>
      </c>
      <c r="AI263" s="111" t="s">
        <v>1419</v>
      </c>
      <c r="AJ263" s="111" t="s">
        <v>1420</v>
      </c>
      <c r="AK263" s="111" t="s">
        <v>21</v>
      </c>
      <c r="AL263" s="111" t="s">
        <v>21</v>
      </c>
      <c r="AM263" s="111" t="b">
        <f>IF(AND(Table3[[#This Row],[Column68]]=TRUE,COUNTBLANK(Table3[[#This Row],[Date 1]:[Date 8]])=8),TRUE,FALSE)</f>
        <v>0</v>
      </c>
      <c r="AN263" s="111" t="b">
        <f>COUNTIF(Table3[[#This Row],[512]:[51]],"yes")&gt;0</f>
        <v>0</v>
      </c>
      <c r="AO263" s="40" t="str">
        <f>IF(Table3[[#This Row],[512]]="yes",Table3[[#This Row],[Column1]],"")</f>
        <v/>
      </c>
      <c r="AP263" s="40" t="str">
        <f>IF(Table3[[#This Row],[250]]="yes",Table3[[#This Row],[Column1.5]],"")</f>
        <v/>
      </c>
      <c r="AQ263" s="40" t="str">
        <f>IF(Table3[[#This Row],[288]]="yes",Table3[[#This Row],[Column2]],"")</f>
        <v/>
      </c>
      <c r="AR263" s="40" t="str">
        <f>IF(Table3[[#This Row],[144]]="yes",Table3[[#This Row],[Column3]],"")</f>
        <v/>
      </c>
      <c r="AS263" s="40" t="str">
        <f>IF(Table3[[#This Row],[26]]="yes",Table3[[#This Row],[Column4]],"")</f>
        <v/>
      </c>
      <c r="AT263" s="40" t="str">
        <f>IF(Table3[[#This Row],[51]]="yes",Table3[[#This Row],[Column5]],"")</f>
        <v/>
      </c>
      <c r="AU263" s="25" t="str">
        <f>IF(COUNTBLANK(Table3[[#This Row],[Date 1]:[Date 8]])=7,IF(Table3[[#This Row],[Column9]]&lt;&gt;"",IF(SUM(L263:S263)&lt;&gt;0,Table3[[#This Row],[Column9]],""),""),(SUBSTITUTE(TRIM(SUBSTITUTE(AO263&amp;","&amp;AP263&amp;","&amp;AQ263&amp;","&amp;AR263&amp;","&amp;AS263&amp;","&amp;AT263&amp;",",","," "))," ",", ")))</f>
        <v/>
      </c>
      <c r="AV263" s="31" t="e">
        <f>IF(COUNTBLANK(L263:AC263)&lt;&gt;13,IF(Table3[[#This Row],[Comments]]="Please order in multiples of 20. Minimum order of 100.",IF(COUNTBLANK(Table3[[#This Row],[Date 1]:[Order]])=12,"",1),1),IF(OR(F263="yes",G263="yes",H263="yes",I263="yes",J263="yes",K263="yes",#REF!="yes"),1,""))</f>
        <v>#REF!</v>
      </c>
    </row>
    <row r="264" spans="1:48" ht="36" thickBot="1" x14ac:dyDescent="0.4">
      <c r="A264" s="23" t="s">
        <v>128</v>
      </c>
      <c r="B264" s="125">
        <v>7220</v>
      </c>
      <c r="C264" s="13" t="s">
        <v>348</v>
      </c>
      <c r="D264" s="28" t="s">
        <v>85</v>
      </c>
      <c r="E264" s="27"/>
      <c r="F264" s="26" t="s">
        <v>88</v>
      </c>
      <c r="G264" s="26" t="s">
        <v>21</v>
      </c>
      <c r="H264" s="26" t="s">
        <v>88</v>
      </c>
      <c r="I264" s="26" t="s">
        <v>88</v>
      </c>
      <c r="J264" s="26" t="s">
        <v>21</v>
      </c>
      <c r="K264" s="26" t="s">
        <v>21</v>
      </c>
      <c r="L264" s="19"/>
      <c r="M264" s="17"/>
      <c r="N264" s="17"/>
      <c r="O264" s="17"/>
      <c r="P264" s="17"/>
      <c r="Q264" s="17"/>
      <c r="R264" s="17"/>
      <c r="S264" s="18"/>
      <c r="T264" s="131" t="str">
        <f>Table3[[#This Row],[Column12]]</f>
        <v>Auto:</v>
      </c>
      <c r="U264" s="22"/>
      <c r="V264" s="46" t="str">
        <f>IF(Table3[[#This Row],[TagOrderMethod]]="Ratio:","plants per 1 tag",IF(Table3[[#This Row],[TagOrderMethod]]="tags included","",IF(Table3[[#This Row],[TagOrderMethod]]="Qty:","tags",IF(Table3[[#This Row],[TagOrderMethod]]="Auto:",IF(U264&lt;&gt;"","tags","")))))</f>
        <v/>
      </c>
      <c r="W264" s="14">
        <v>50</v>
      </c>
      <c r="X264" s="14" t="str">
        <f>IF(ISNUMBER(SEARCH("tag",Table3[[#This Row],[Notes]])), "Yes", "No")</f>
        <v>No</v>
      </c>
      <c r="Y264" s="14" t="str">
        <f>IF(Table3[[#This Row],[Column11]]="yes","tags included","Auto:")</f>
        <v>Auto:</v>
      </c>
      <c r="Z26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Row],[TagOrderMethod]]="Auto:",IF(U264&gt;0,U264,IF(COUNTBLANK(L264:S264)=8,"",(IF(Table3[[#This Row],[Column11]]&lt;&gt;"no",Table3[[#This Row],[Size]]*(SUM(Table3[[#This Row],[Date 1]:[Date 8]])),"")))),""))),(Table3[[#This Row],[Bundle]])),"")</f>
        <v/>
      </c>
      <c r="AB264" s="86" t="str">
        <f t="shared" si="7"/>
        <v/>
      </c>
      <c r="AC264" s="68"/>
      <c r="AD264" s="37"/>
      <c r="AE264" s="38"/>
      <c r="AF264" s="39"/>
      <c r="AG264" s="111" t="s">
        <v>513</v>
      </c>
      <c r="AH264" s="111" t="s">
        <v>21</v>
      </c>
      <c r="AI264" s="111" t="s">
        <v>514</v>
      </c>
      <c r="AJ264" s="111" t="s">
        <v>515</v>
      </c>
      <c r="AK264" s="111" t="s">
        <v>21</v>
      </c>
      <c r="AL264" s="111" t="s">
        <v>21</v>
      </c>
      <c r="AM264" s="111" t="b">
        <f>IF(AND(Table3[[#This Row],[Column68]]=TRUE,COUNTBLANK(Table3[[#This Row],[Date 1]:[Date 8]])=8),TRUE,FALSE)</f>
        <v>0</v>
      </c>
      <c r="AN264" s="111" t="b">
        <f>COUNTIF(Table3[[#This Row],[512]:[51]],"yes")&gt;0</f>
        <v>0</v>
      </c>
      <c r="AO264" s="40" t="str">
        <f>IF(Table3[[#This Row],[512]]="yes",Table3[[#This Row],[Column1]],"")</f>
        <v/>
      </c>
      <c r="AP264" s="40" t="str">
        <f>IF(Table3[[#This Row],[250]]="yes",Table3[[#This Row],[Column1.5]],"")</f>
        <v/>
      </c>
      <c r="AQ264" s="40" t="str">
        <f>IF(Table3[[#This Row],[288]]="yes",Table3[[#This Row],[Column2]],"")</f>
        <v/>
      </c>
      <c r="AR264" s="40" t="str">
        <f>IF(Table3[[#This Row],[144]]="yes",Table3[[#This Row],[Column3]],"")</f>
        <v/>
      </c>
      <c r="AS264" s="40" t="str">
        <f>IF(Table3[[#This Row],[26]]="yes",Table3[[#This Row],[Column4]],"")</f>
        <v/>
      </c>
      <c r="AT264" s="40" t="str">
        <f>IF(Table3[[#This Row],[51]]="yes",Table3[[#This Row],[Column5]],"")</f>
        <v/>
      </c>
      <c r="AU264" s="25" t="str">
        <f>IF(COUNTBLANK(Table3[[#This Row],[Date 1]:[Date 8]])=7,IF(Table3[[#This Row],[Column9]]&lt;&gt;"",IF(SUM(L264:S264)&lt;&gt;0,Table3[[#This Row],[Column9]],""),""),(SUBSTITUTE(TRIM(SUBSTITUTE(AO264&amp;","&amp;AP264&amp;","&amp;AQ264&amp;","&amp;AR264&amp;","&amp;AS264&amp;","&amp;AT264&amp;",",","," "))," ",", ")))</f>
        <v/>
      </c>
      <c r="AV264" s="31" t="e">
        <f>IF(COUNTBLANK(L264:AC264)&lt;&gt;13,IF(Table3[[#This Row],[Comments]]="Please order in multiples of 20. Minimum order of 100.",IF(COUNTBLANK(Table3[[#This Row],[Date 1]:[Order]])=12,"",1),1),IF(OR(F264="yes",G264="yes",H264="yes",I264="yes",J264="yes",K264="yes",#REF!="yes"),1,""))</f>
        <v>#REF!</v>
      </c>
    </row>
    <row r="265" spans="1:48" ht="36" thickBot="1" x14ac:dyDescent="0.4">
      <c r="A265" s="23" t="s">
        <v>128</v>
      </c>
      <c r="B265" s="125">
        <v>7225</v>
      </c>
      <c r="C265" s="13" t="s">
        <v>348</v>
      </c>
      <c r="D265" s="28" t="s">
        <v>442</v>
      </c>
      <c r="E265" s="27"/>
      <c r="F265" s="26" t="s">
        <v>88</v>
      </c>
      <c r="G265" s="26" t="s">
        <v>21</v>
      </c>
      <c r="H265" s="26" t="s">
        <v>88</v>
      </c>
      <c r="I265" s="26" t="s">
        <v>88</v>
      </c>
      <c r="J265" s="26" t="s">
        <v>21</v>
      </c>
      <c r="K265" s="26" t="s">
        <v>21</v>
      </c>
      <c r="L265" s="19"/>
      <c r="M265" s="17"/>
      <c r="N265" s="17"/>
      <c r="O265" s="17"/>
      <c r="P265" s="17"/>
      <c r="Q265" s="17"/>
      <c r="R265" s="17"/>
      <c r="S265" s="18"/>
      <c r="T265" s="131" t="str">
        <f>Table3[[#This Row],[Column12]]</f>
        <v>Auto:</v>
      </c>
      <c r="U265" s="22"/>
      <c r="V265" s="46" t="str">
        <f>IF(Table3[[#This Row],[TagOrderMethod]]="Ratio:","plants per 1 tag",IF(Table3[[#This Row],[TagOrderMethod]]="tags included","",IF(Table3[[#This Row],[TagOrderMethod]]="Qty:","tags",IF(Table3[[#This Row],[TagOrderMethod]]="Auto:",IF(U265&lt;&gt;"","tags","")))))</f>
        <v/>
      </c>
      <c r="W265" s="14">
        <v>50</v>
      </c>
      <c r="X265" s="14" t="str">
        <f>IF(ISNUMBER(SEARCH("tag",Table3[[#This Row],[Notes]])), "Yes", "No")</f>
        <v>No</v>
      </c>
      <c r="Y265" s="14" t="str">
        <f>IF(Table3[[#This Row],[Column11]]="yes","tags included","Auto:")</f>
        <v>Auto:</v>
      </c>
      <c r="Z26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Row],[TagOrderMethod]]="Auto:",IF(U265&gt;0,U265,IF(COUNTBLANK(L265:S265)=8,"",(IF(Table3[[#This Row],[Column11]]&lt;&gt;"no",Table3[[#This Row],[Size]]*(SUM(Table3[[#This Row],[Date 1]:[Date 8]])),"")))),""))),(Table3[[#This Row],[Bundle]])),"")</f>
        <v/>
      </c>
      <c r="AB265" s="86" t="str">
        <f t="shared" si="7"/>
        <v/>
      </c>
      <c r="AC265" s="68"/>
      <c r="AD265" s="37"/>
      <c r="AE265" s="38"/>
      <c r="AF265" s="39"/>
      <c r="AG265" s="111" t="s">
        <v>309</v>
      </c>
      <c r="AH265" s="111" t="s">
        <v>21</v>
      </c>
      <c r="AI265" s="111" t="s">
        <v>310</v>
      </c>
      <c r="AJ265" s="111" t="s">
        <v>311</v>
      </c>
      <c r="AK265" s="111" t="s">
        <v>21</v>
      </c>
      <c r="AL265" s="111" t="s">
        <v>21</v>
      </c>
      <c r="AM265" s="111" t="b">
        <f>IF(AND(Table3[[#This Row],[Column68]]=TRUE,COUNTBLANK(Table3[[#This Row],[Date 1]:[Date 8]])=8),TRUE,FALSE)</f>
        <v>0</v>
      </c>
      <c r="AN265" s="111" t="b">
        <f>COUNTIF(Table3[[#This Row],[512]:[51]],"yes")&gt;0</f>
        <v>0</v>
      </c>
      <c r="AO265" s="40" t="str">
        <f>IF(Table3[[#This Row],[512]]="yes",Table3[[#This Row],[Column1]],"")</f>
        <v/>
      </c>
      <c r="AP265" s="40" t="str">
        <f>IF(Table3[[#This Row],[250]]="yes",Table3[[#This Row],[Column1.5]],"")</f>
        <v/>
      </c>
      <c r="AQ265" s="40" t="str">
        <f>IF(Table3[[#This Row],[288]]="yes",Table3[[#This Row],[Column2]],"")</f>
        <v/>
      </c>
      <c r="AR265" s="40" t="str">
        <f>IF(Table3[[#This Row],[144]]="yes",Table3[[#This Row],[Column3]],"")</f>
        <v/>
      </c>
      <c r="AS265" s="40" t="str">
        <f>IF(Table3[[#This Row],[26]]="yes",Table3[[#This Row],[Column4]],"")</f>
        <v/>
      </c>
      <c r="AT265" s="40" t="str">
        <f>IF(Table3[[#This Row],[51]]="yes",Table3[[#This Row],[Column5]],"")</f>
        <v/>
      </c>
      <c r="AU265" s="25" t="str">
        <f>IF(COUNTBLANK(Table3[[#This Row],[Date 1]:[Date 8]])=7,IF(Table3[[#This Row],[Column9]]&lt;&gt;"",IF(SUM(L265:S265)&lt;&gt;0,Table3[[#This Row],[Column9]],""),""),(SUBSTITUTE(TRIM(SUBSTITUTE(AO265&amp;","&amp;AP265&amp;","&amp;AQ265&amp;","&amp;AR265&amp;","&amp;AS265&amp;","&amp;AT265&amp;",",","," "))," ",", ")))</f>
        <v/>
      </c>
      <c r="AV265" s="31" t="e">
        <f>IF(COUNTBLANK(L265:AC265)&lt;&gt;13,IF(Table3[[#This Row],[Comments]]="Please order in multiples of 20. Minimum order of 100.",IF(COUNTBLANK(Table3[[#This Row],[Date 1]:[Order]])=12,"",1),1),IF(OR(F265="yes",G265="yes",H265="yes",I265="yes",J265="yes",K265="yes",#REF!="yes"),1,""))</f>
        <v>#REF!</v>
      </c>
    </row>
    <row r="266" spans="1:48" ht="36" thickBot="1" x14ac:dyDescent="0.4">
      <c r="A266" s="23" t="s">
        <v>128</v>
      </c>
      <c r="B266" s="125">
        <v>7235</v>
      </c>
      <c r="C266" s="13" t="s">
        <v>348</v>
      </c>
      <c r="D266" s="28" t="s">
        <v>86</v>
      </c>
      <c r="E266" s="27"/>
      <c r="F266" s="26" t="s">
        <v>88</v>
      </c>
      <c r="G266" s="26" t="s">
        <v>21</v>
      </c>
      <c r="H266" s="26" t="s">
        <v>88</v>
      </c>
      <c r="I266" s="26" t="s">
        <v>88</v>
      </c>
      <c r="J266" s="26" t="s">
        <v>21</v>
      </c>
      <c r="K266" s="26" t="s">
        <v>21</v>
      </c>
      <c r="L266" s="19"/>
      <c r="M266" s="17"/>
      <c r="N266" s="17"/>
      <c r="O266" s="17"/>
      <c r="P266" s="17"/>
      <c r="Q266" s="17"/>
      <c r="R266" s="17"/>
      <c r="S266" s="18"/>
      <c r="T266" s="131" t="str">
        <f>Table3[[#This Row],[Column12]]</f>
        <v>Auto:</v>
      </c>
      <c r="U266" s="22"/>
      <c r="V266" s="46" t="str">
        <f>IF(Table3[[#This Row],[TagOrderMethod]]="Ratio:","plants per 1 tag",IF(Table3[[#This Row],[TagOrderMethod]]="tags included","",IF(Table3[[#This Row],[TagOrderMethod]]="Qty:","tags",IF(Table3[[#This Row],[TagOrderMethod]]="Auto:",IF(U266&lt;&gt;"","tags","")))))</f>
        <v/>
      </c>
      <c r="W266" s="14">
        <v>50</v>
      </c>
      <c r="X266" s="14" t="str">
        <f>IF(ISNUMBER(SEARCH("tag",Table3[[#This Row],[Notes]])), "Yes", "No")</f>
        <v>No</v>
      </c>
      <c r="Y266" s="14" t="str">
        <f>IF(Table3[[#This Row],[Column11]]="yes","tags included","Auto:")</f>
        <v>Auto:</v>
      </c>
      <c r="Z26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Row],[TagOrderMethod]]="Auto:",IF(U266&gt;0,U266,IF(COUNTBLANK(L266:S266)=8,"",(IF(Table3[[#This Row],[Column11]]&lt;&gt;"no",Table3[[#This Row],[Size]]*(SUM(Table3[[#This Row],[Date 1]:[Date 8]])),"")))),""))),(Table3[[#This Row],[Bundle]])),"")</f>
        <v/>
      </c>
      <c r="AB266" s="86" t="str">
        <f t="shared" si="7"/>
        <v/>
      </c>
      <c r="AC266" s="68"/>
      <c r="AD266" s="37"/>
      <c r="AE266" s="38"/>
      <c r="AF266" s="39"/>
      <c r="AG266" s="111" t="s">
        <v>516</v>
      </c>
      <c r="AH266" s="111" t="s">
        <v>21</v>
      </c>
      <c r="AI266" s="111" t="s">
        <v>517</v>
      </c>
      <c r="AJ266" s="111" t="s">
        <v>518</v>
      </c>
      <c r="AK266" s="111" t="s">
        <v>21</v>
      </c>
      <c r="AL266" s="111" t="s">
        <v>21</v>
      </c>
      <c r="AM266" s="111" t="b">
        <f>IF(AND(Table3[[#This Row],[Column68]]=TRUE,COUNTBLANK(Table3[[#This Row],[Date 1]:[Date 8]])=8),TRUE,FALSE)</f>
        <v>0</v>
      </c>
      <c r="AN266" s="111" t="b">
        <f>COUNTIF(Table3[[#This Row],[512]:[51]],"yes")&gt;0</f>
        <v>0</v>
      </c>
      <c r="AO266" s="40" t="str">
        <f>IF(Table3[[#This Row],[512]]="yes",Table3[[#This Row],[Column1]],"")</f>
        <v/>
      </c>
      <c r="AP266" s="40" t="str">
        <f>IF(Table3[[#This Row],[250]]="yes",Table3[[#This Row],[Column1.5]],"")</f>
        <v/>
      </c>
      <c r="AQ266" s="40" t="str">
        <f>IF(Table3[[#This Row],[288]]="yes",Table3[[#This Row],[Column2]],"")</f>
        <v/>
      </c>
      <c r="AR266" s="40" t="str">
        <f>IF(Table3[[#This Row],[144]]="yes",Table3[[#This Row],[Column3]],"")</f>
        <v/>
      </c>
      <c r="AS266" s="40" t="str">
        <f>IF(Table3[[#This Row],[26]]="yes",Table3[[#This Row],[Column4]],"")</f>
        <v/>
      </c>
      <c r="AT266" s="40" t="str">
        <f>IF(Table3[[#This Row],[51]]="yes",Table3[[#This Row],[Column5]],"")</f>
        <v/>
      </c>
      <c r="AU266" s="25" t="str">
        <f>IF(COUNTBLANK(Table3[[#This Row],[Date 1]:[Date 8]])=7,IF(Table3[[#This Row],[Column9]]&lt;&gt;"",IF(SUM(L266:S266)&lt;&gt;0,Table3[[#This Row],[Column9]],""),""),(SUBSTITUTE(TRIM(SUBSTITUTE(AO266&amp;","&amp;AP266&amp;","&amp;AQ266&amp;","&amp;AR266&amp;","&amp;AS266&amp;","&amp;AT266&amp;",",","," "))," ",", ")))</f>
        <v/>
      </c>
      <c r="AV266" s="31" t="e">
        <f>IF(COUNTBLANK(L266:AC266)&lt;&gt;13,IF(Table3[[#This Row],[Comments]]="Please order in multiples of 20. Minimum order of 100.",IF(COUNTBLANK(Table3[[#This Row],[Date 1]:[Order]])=12,"",1),1),IF(OR(F266="yes",G266="yes",H266="yes",I266="yes",J266="yes",K266="yes",#REF!="yes"),1,""))</f>
        <v>#REF!</v>
      </c>
    </row>
    <row r="267" spans="1:48" ht="36" thickBot="1" x14ac:dyDescent="0.4">
      <c r="A267" s="23" t="s">
        <v>128</v>
      </c>
      <c r="B267" s="125">
        <v>7245</v>
      </c>
      <c r="C267" s="13" t="s">
        <v>348</v>
      </c>
      <c r="D267" s="28" t="s">
        <v>443</v>
      </c>
      <c r="E267" s="27"/>
      <c r="F267" s="26" t="s">
        <v>88</v>
      </c>
      <c r="G267" s="26" t="s">
        <v>21</v>
      </c>
      <c r="H267" s="26" t="s">
        <v>88</v>
      </c>
      <c r="I267" s="26" t="s">
        <v>88</v>
      </c>
      <c r="J267" s="26" t="s">
        <v>21</v>
      </c>
      <c r="K267" s="26" t="s">
        <v>21</v>
      </c>
      <c r="L267" s="19"/>
      <c r="M267" s="17"/>
      <c r="N267" s="17"/>
      <c r="O267" s="17"/>
      <c r="P267" s="17"/>
      <c r="Q267" s="17"/>
      <c r="R267" s="17"/>
      <c r="S267" s="18"/>
      <c r="T267" s="131" t="str">
        <f>Table3[[#This Row],[Column12]]</f>
        <v>Auto:</v>
      </c>
      <c r="U267" s="22"/>
      <c r="V267" s="46" t="str">
        <f>IF(Table3[[#This Row],[TagOrderMethod]]="Ratio:","plants per 1 tag",IF(Table3[[#This Row],[TagOrderMethod]]="tags included","",IF(Table3[[#This Row],[TagOrderMethod]]="Qty:","tags",IF(Table3[[#This Row],[TagOrderMethod]]="Auto:",IF(U267&lt;&gt;"","tags","")))))</f>
        <v/>
      </c>
      <c r="W267" s="14">
        <v>25</v>
      </c>
      <c r="X267" s="14" t="str">
        <f>IF(ISNUMBER(SEARCH("tag",Table3[[#This Row],[Notes]])), "Yes", "No")</f>
        <v>No</v>
      </c>
      <c r="Y267" s="14" t="str">
        <f>IF(Table3[[#This Row],[Column11]]="yes","tags included","Auto:")</f>
        <v>Auto:</v>
      </c>
      <c r="Z26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Row],[TagOrderMethod]]="Auto:",IF(U267&gt;0,U267,IF(COUNTBLANK(L267:S267)=8,"",(IF(Table3[[#This Row],[Column11]]&lt;&gt;"no",Table3[[#This Row],[Size]]*(SUM(Table3[[#This Row],[Date 1]:[Date 8]])),"")))),""))),(Table3[[#This Row],[Bundle]])),"")</f>
        <v/>
      </c>
      <c r="AB267" s="86" t="str">
        <f t="shared" si="7"/>
        <v/>
      </c>
      <c r="AC267" s="68"/>
      <c r="AD267" s="37"/>
      <c r="AE267" s="38"/>
      <c r="AF267" s="39"/>
      <c r="AG267" s="111" t="s">
        <v>519</v>
      </c>
      <c r="AH267" s="111" t="s">
        <v>21</v>
      </c>
      <c r="AI267" s="111" t="s">
        <v>520</v>
      </c>
      <c r="AJ267" s="111" t="s">
        <v>521</v>
      </c>
      <c r="AK267" s="111" t="s">
        <v>21</v>
      </c>
      <c r="AL267" s="111" t="s">
        <v>21</v>
      </c>
      <c r="AM267" s="111" t="b">
        <f>IF(AND(Table3[[#This Row],[Column68]]=TRUE,COUNTBLANK(Table3[[#This Row],[Date 1]:[Date 8]])=8),TRUE,FALSE)</f>
        <v>0</v>
      </c>
      <c r="AN267" s="111" t="b">
        <f>COUNTIF(Table3[[#This Row],[512]:[51]],"yes")&gt;0</f>
        <v>0</v>
      </c>
      <c r="AO267" s="40" t="str">
        <f>IF(Table3[[#This Row],[512]]="yes",Table3[[#This Row],[Column1]],"")</f>
        <v/>
      </c>
      <c r="AP267" s="40" t="str">
        <f>IF(Table3[[#This Row],[250]]="yes",Table3[[#This Row],[Column1.5]],"")</f>
        <v/>
      </c>
      <c r="AQ267" s="40" t="str">
        <f>IF(Table3[[#This Row],[288]]="yes",Table3[[#This Row],[Column2]],"")</f>
        <v/>
      </c>
      <c r="AR267" s="40" t="str">
        <f>IF(Table3[[#This Row],[144]]="yes",Table3[[#This Row],[Column3]],"")</f>
        <v/>
      </c>
      <c r="AS267" s="40" t="str">
        <f>IF(Table3[[#This Row],[26]]="yes",Table3[[#This Row],[Column4]],"")</f>
        <v/>
      </c>
      <c r="AT267" s="40" t="str">
        <f>IF(Table3[[#This Row],[51]]="yes",Table3[[#This Row],[Column5]],"")</f>
        <v/>
      </c>
      <c r="AU267" s="25" t="str">
        <f>IF(COUNTBLANK(Table3[[#This Row],[Date 1]:[Date 8]])=7,IF(Table3[[#This Row],[Column9]]&lt;&gt;"",IF(SUM(L267:S267)&lt;&gt;0,Table3[[#This Row],[Column9]],""),""),(SUBSTITUTE(TRIM(SUBSTITUTE(AO267&amp;","&amp;AP267&amp;","&amp;AQ267&amp;","&amp;AR267&amp;","&amp;AS267&amp;","&amp;AT267&amp;",",","," "))," ",", ")))</f>
        <v/>
      </c>
      <c r="AV267" s="31" t="e">
        <f>IF(COUNTBLANK(L267:AC267)&lt;&gt;13,IF(Table3[[#This Row],[Comments]]="Please order in multiples of 20. Minimum order of 100.",IF(COUNTBLANK(Table3[[#This Row],[Date 1]:[Order]])=12,"",1),1),IF(OR(F267="yes",G267="yes",H267="yes",I267="yes",J267="yes",K267="yes",#REF!="yes"),1,""))</f>
        <v>#REF!</v>
      </c>
    </row>
    <row r="268" spans="1:48" ht="36" thickBot="1" x14ac:dyDescent="0.4">
      <c r="A268" s="23" t="s">
        <v>128</v>
      </c>
      <c r="B268" s="125">
        <v>7247</v>
      </c>
      <c r="C268" s="13" t="s">
        <v>348</v>
      </c>
      <c r="D268" s="28" t="s">
        <v>610</v>
      </c>
      <c r="E268" s="27"/>
      <c r="F268" s="26" t="s">
        <v>88</v>
      </c>
      <c r="G268" s="26" t="s">
        <v>21</v>
      </c>
      <c r="H268" s="26" t="s">
        <v>88</v>
      </c>
      <c r="I268" s="26" t="s">
        <v>88</v>
      </c>
      <c r="J268" s="26" t="s">
        <v>21</v>
      </c>
      <c r="K268" s="26" t="s">
        <v>21</v>
      </c>
      <c r="L268" s="19"/>
      <c r="M268" s="17"/>
      <c r="N268" s="17"/>
      <c r="O268" s="17"/>
      <c r="P268" s="17"/>
      <c r="Q268" s="17"/>
      <c r="R268" s="17"/>
      <c r="S268" s="18"/>
      <c r="T268" s="131" t="str">
        <f>Table3[[#This Row],[Column12]]</f>
        <v>Auto:</v>
      </c>
      <c r="U268" s="22"/>
      <c r="V268" s="46" t="str">
        <f>IF(Table3[[#This Row],[TagOrderMethod]]="Ratio:","plants per 1 tag",IF(Table3[[#This Row],[TagOrderMethod]]="tags included","",IF(Table3[[#This Row],[TagOrderMethod]]="Qty:","tags",IF(Table3[[#This Row],[TagOrderMethod]]="Auto:",IF(U268&lt;&gt;"","tags","")))))</f>
        <v/>
      </c>
      <c r="W268" s="14">
        <v>25</v>
      </c>
      <c r="X268" s="14" t="str">
        <f>IF(ISNUMBER(SEARCH("tag",Table3[[#This Row],[Notes]])), "Yes", "No")</f>
        <v>No</v>
      </c>
      <c r="Y268" s="14" t="str">
        <f>IF(Table3[[#This Row],[Column11]]="yes","tags included","Auto:")</f>
        <v>Auto:</v>
      </c>
      <c r="Z26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Row],[TagOrderMethod]]="Auto:",IF(U268&gt;0,U268,IF(COUNTBLANK(L268:S268)=8,"",(IF(Table3[[#This Row],[Column11]]&lt;&gt;"no",Table3[[#This Row],[Size]]*(SUM(Table3[[#This Row],[Date 1]:[Date 8]])),"")))),""))),(Table3[[#This Row],[Bundle]])),"")</f>
        <v/>
      </c>
      <c r="AB268" s="86" t="str">
        <f t="shared" si="7"/>
        <v/>
      </c>
      <c r="AC268" s="68"/>
      <c r="AD268" s="37"/>
      <c r="AE268" s="38"/>
      <c r="AF268" s="39"/>
      <c r="AG268" s="111" t="s">
        <v>1421</v>
      </c>
      <c r="AH268" s="111" t="s">
        <v>21</v>
      </c>
      <c r="AI268" s="111" t="s">
        <v>1422</v>
      </c>
      <c r="AJ268" s="111" t="s">
        <v>1423</v>
      </c>
      <c r="AK268" s="111" t="s">
        <v>21</v>
      </c>
      <c r="AL268" s="111" t="s">
        <v>21</v>
      </c>
      <c r="AM268" s="111" t="b">
        <f>IF(AND(Table3[[#This Row],[Column68]]=TRUE,COUNTBLANK(Table3[[#This Row],[Date 1]:[Date 8]])=8),TRUE,FALSE)</f>
        <v>0</v>
      </c>
      <c r="AN268" s="111" t="b">
        <f>COUNTIF(Table3[[#This Row],[512]:[51]],"yes")&gt;0</f>
        <v>0</v>
      </c>
      <c r="AO268" s="40" t="str">
        <f>IF(Table3[[#This Row],[512]]="yes",Table3[[#This Row],[Column1]],"")</f>
        <v/>
      </c>
      <c r="AP268" s="40" t="str">
        <f>IF(Table3[[#This Row],[250]]="yes",Table3[[#This Row],[Column1.5]],"")</f>
        <v/>
      </c>
      <c r="AQ268" s="40" t="str">
        <f>IF(Table3[[#This Row],[288]]="yes",Table3[[#This Row],[Column2]],"")</f>
        <v/>
      </c>
      <c r="AR268" s="40" t="str">
        <f>IF(Table3[[#This Row],[144]]="yes",Table3[[#This Row],[Column3]],"")</f>
        <v/>
      </c>
      <c r="AS268" s="40" t="str">
        <f>IF(Table3[[#This Row],[26]]="yes",Table3[[#This Row],[Column4]],"")</f>
        <v/>
      </c>
      <c r="AT268" s="40" t="str">
        <f>IF(Table3[[#This Row],[51]]="yes",Table3[[#This Row],[Column5]],"")</f>
        <v/>
      </c>
      <c r="AU268" s="25" t="str">
        <f>IF(COUNTBLANK(Table3[[#This Row],[Date 1]:[Date 8]])=7,IF(Table3[[#This Row],[Column9]]&lt;&gt;"",IF(SUM(L268:S268)&lt;&gt;0,Table3[[#This Row],[Column9]],""),""),(SUBSTITUTE(TRIM(SUBSTITUTE(AO268&amp;","&amp;AP268&amp;","&amp;AQ268&amp;","&amp;AR268&amp;","&amp;AS268&amp;","&amp;AT268&amp;",",","," "))," ",", ")))</f>
        <v/>
      </c>
      <c r="AV268" s="31" t="e">
        <f>IF(COUNTBLANK(L268:AC268)&lt;&gt;13,IF(Table3[[#This Row],[Comments]]="Please order in multiples of 20. Minimum order of 100.",IF(COUNTBLANK(Table3[[#This Row],[Date 1]:[Order]])=12,"",1),1),IF(OR(F268="yes",G268="yes",H268="yes",I268="yes",J268="yes",K268="yes",#REF!="yes"),1,""))</f>
        <v>#REF!</v>
      </c>
    </row>
    <row r="269" spans="1:48" ht="36" thickBot="1" x14ac:dyDescent="0.4">
      <c r="A269" s="23" t="s">
        <v>128</v>
      </c>
      <c r="B269" s="125">
        <v>7250</v>
      </c>
      <c r="C269" s="13" t="s">
        <v>348</v>
      </c>
      <c r="D269" s="28" t="s">
        <v>444</v>
      </c>
      <c r="E269" s="27"/>
      <c r="F269" s="26" t="s">
        <v>88</v>
      </c>
      <c r="G269" s="26" t="s">
        <v>21</v>
      </c>
      <c r="H269" s="26" t="s">
        <v>88</v>
      </c>
      <c r="I269" s="26" t="s">
        <v>88</v>
      </c>
      <c r="J269" s="26" t="s">
        <v>21</v>
      </c>
      <c r="K269" s="26" t="s">
        <v>21</v>
      </c>
      <c r="L269" s="19"/>
      <c r="M269" s="17"/>
      <c r="N269" s="17"/>
      <c r="O269" s="17"/>
      <c r="P269" s="17"/>
      <c r="Q269" s="17"/>
      <c r="R269" s="17"/>
      <c r="S269" s="18"/>
      <c r="T269" s="131" t="str">
        <f>Table3[[#This Row],[Column12]]</f>
        <v>Auto:</v>
      </c>
      <c r="U269" s="22"/>
      <c r="V269" s="46" t="str">
        <f>IF(Table3[[#This Row],[TagOrderMethod]]="Ratio:","plants per 1 tag",IF(Table3[[#This Row],[TagOrderMethod]]="tags included","",IF(Table3[[#This Row],[TagOrderMethod]]="Qty:","tags",IF(Table3[[#This Row],[TagOrderMethod]]="Auto:",IF(U269&lt;&gt;"","tags","")))))</f>
        <v/>
      </c>
      <c r="W269" s="14">
        <v>25</v>
      </c>
      <c r="X269" s="14" t="str">
        <f>IF(ISNUMBER(SEARCH("tag",Table3[[#This Row],[Notes]])), "Yes", "No")</f>
        <v>No</v>
      </c>
      <c r="Y269" s="14" t="str">
        <f>IF(Table3[[#This Row],[Column11]]="yes","tags included","Auto:")</f>
        <v>Auto:</v>
      </c>
      <c r="Z26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6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Row],[TagOrderMethod]]="Auto:",IF(U269&gt;0,U269,IF(COUNTBLANK(L269:S269)=8,"",(IF(Table3[[#This Row],[Column11]]&lt;&gt;"no",Table3[[#This Row],[Size]]*(SUM(Table3[[#This Row],[Date 1]:[Date 8]])),"")))),""))),(Table3[[#This Row],[Bundle]])),"")</f>
        <v/>
      </c>
      <c r="AB269" s="86" t="str">
        <f t="shared" si="7"/>
        <v/>
      </c>
      <c r="AC269" s="68"/>
      <c r="AD269" s="37"/>
      <c r="AE269" s="38"/>
      <c r="AF269" s="39"/>
      <c r="AG269" s="111" t="s">
        <v>660</v>
      </c>
      <c r="AH269" s="111" t="s">
        <v>21</v>
      </c>
      <c r="AI269" s="111" t="s">
        <v>661</v>
      </c>
      <c r="AJ269" s="111" t="s">
        <v>662</v>
      </c>
      <c r="AK269" s="111" t="s">
        <v>21</v>
      </c>
      <c r="AL269" s="111" t="s">
        <v>21</v>
      </c>
      <c r="AM269" s="111" t="b">
        <f>IF(AND(Table3[[#This Row],[Column68]]=TRUE,COUNTBLANK(Table3[[#This Row],[Date 1]:[Date 8]])=8),TRUE,FALSE)</f>
        <v>0</v>
      </c>
      <c r="AN269" s="111" t="b">
        <f>COUNTIF(Table3[[#This Row],[512]:[51]],"yes")&gt;0</f>
        <v>0</v>
      </c>
      <c r="AO269" s="40" t="str">
        <f>IF(Table3[[#This Row],[512]]="yes",Table3[[#This Row],[Column1]],"")</f>
        <v/>
      </c>
      <c r="AP269" s="40" t="str">
        <f>IF(Table3[[#This Row],[250]]="yes",Table3[[#This Row],[Column1.5]],"")</f>
        <v/>
      </c>
      <c r="AQ269" s="40" t="str">
        <f>IF(Table3[[#This Row],[288]]="yes",Table3[[#This Row],[Column2]],"")</f>
        <v/>
      </c>
      <c r="AR269" s="40" t="str">
        <f>IF(Table3[[#This Row],[144]]="yes",Table3[[#This Row],[Column3]],"")</f>
        <v/>
      </c>
      <c r="AS269" s="40" t="str">
        <f>IF(Table3[[#This Row],[26]]="yes",Table3[[#This Row],[Column4]],"")</f>
        <v/>
      </c>
      <c r="AT269" s="40" t="str">
        <f>IF(Table3[[#This Row],[51]]="yes",Table3[[#This Row],[Column5]],"")</f>
        <v/>
      </c>
      <c r="AU269" s="25" t="str">
        <f>IF(COUNTBLANK(Table3[[#This Row],[Date 1]:[Date 8]])=7,IF(Table3[[#This Row],[Column9]]&lt;&gt;"",IF(SUM(L269:S269)&lt;&gt;0,Table3[[#This Row],[Column9]],""),""),(SUBSTITUTE(TRIM(SUBSTITUTE(AO269&amp;","&amp;AP269&amp;","&amp;AQ269&amp;","&amp;AR269&amp;","&amp;AS269&amp;","&amp;AT269&amp;",",","," "))," ",", ")))</f>
        <v/>
      </c>
      <c r="AV269" s="31" t="e">
        <f>IF(COUNTBLANK(L269:AC269)&lt;&gt;13,IF(Table3[[#This Row],[Comments]]="Please order in multiples of 20. Minimum order of 100.",IF(COUNTBLANK(Table3[[#This Row],[Date 1]:[Order]])=12,"",1),1),IF(OR(F269="yes",G269="yes",H269="yes",I269="yes",J269="yes",K269="yes",#REF!="yes"),1,""))</f>
        <v>#REF!</v>
      </c>
    </row>
    <row r="270" spans="1:48" ht="36" thickBot="1" x14ac:dyDescent="0.4">
      <c r="A270" s="23" t="s">
        <v>128</v>
      </c>
      <c r="B270" s="125">
        <v>7252</v>
      </c>
      <c r="C270" s="13" t="s">
        <v>348</v>
      </c>
      <c r="D270" s="28" t="s">
        <v>445</v>
      </c>
      <c r="E270" s="27"/>
      <c r="F270" s="26" t="s">
        <v>88</v>
      </c>
      <c r="G270" s="26" t="s">
        <v>21</v>
      </c>
      <c r="H270" s="26" t="s">
        <v>88</v>
      </c>
      <c r="I270" s="26" t="s">
        <v>88</v>
      </c>
      <c r="J270" s="26" t="s">
        <v>21</v>
      </c>
      <c r="K270" s="26" t="s">
        <v>21</v>
      </c>
      <c r="L270" s="19"/>
      <c r="M270" s="17"/>
      <c r="N270" s="17"/>
      <c r="O270" s="17"/>
      <c r="P270" s="17"/>
      <c r="Q270" s="17"/>
      <c r="R270" s="17"/>
      <c r="S270" s="18"/>
      <c r="T270" s="131" t="str">
        <f>Table3[[#This Row],[Column12]]</f>
        <v>Auto:</v>
      </c>
      <c r="U270" s="22"/>
      <c r="V270" s="46" t="str">
        <f>IF(Table3[[#This Row],[TagOrderMethod]]="Ratio:","plants per 1 tag",IF(Table3[[#This Row],[TagOrderMethod]]="tags included","",IF(Table3[[#This Row],[TagOrderMethod]]="Qty:","tags",IF(Table3[[#This Row],[TagOrderMethod]]="Auto:",IF(U270&lt;&gt;"","tags","")))))</f>
        <v/>
      </c>
      <c r="W270" s="14">
        <v>25</v>
      </c>
      <c r="X270" s="14" t="str">
        <f>IF(ISNUMBER(SEARCH("tag",Table3[[#This Row],[Notes]])), "Yes", "No")</f>
        <v>No</v>
      </c>
      <c r="Y270" s="14" t="str">
        <f>IF(Table3[[#This Row],[Column11]]="yes","tags included","Auto:")</f>
        <v>Auto:</v>
      </c>
      <c r="Z27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Row],[TagOrderMethod]]="Auto:",IF(U270&gt;0,U270,IF(COUNTBLANK(L270:S270)=8,"",(IF(Table3[[#This Row],[Column11]]&lt;&gt;"no",Table3[[#This Row],[Size]]*(SUM(Table3[[#This Row],[Date 1]:[Date 8]])),"")))),""))),(Table3[[#This Row],[Bundle]])),"")</f>
        <v/>
      </c>
      <c r="AB270" s="86" t="str">
        <f t="shared" si="7"/>
        <v/>
      </c>
      <c r="AC270" s="68"/>
      <c r="AD270" s="37"/>
      <c r="AE270" s="38"/>
      <c r="AF270" s="39"/>
      <c r="AG270" s="111" t="s">
        <v>1424</v>
      </c>
      <c r="AH270" s="111" t="s">
        <v>21</v>
      </c>
      <c r="AI270" s="111" t="s">
        <v>1425</v>
      </c>
      <c r="AJ270" s="111" t="s">
        <v>1426</v>
      </c>
      <c r="AK270" s="111" t="s">
        <v>21</v>
      </c>
      <c r="AL270" s="111" t="s">
        <v>21</v>
      </c>
      <c r="AM270" s="111" t="b">
        <f>IF(AND(Table3[[#This Row],[Column68]]=TRUE,COUNTBLANK(Table3[[#This Row],[Date 1]:[Date 8]])=8),TRUE,FALSE)</f>
        <v>0</v>
      </c>
      <c r="AN270" s="111" t="b">
        <f>COUNTIF(Table3[[#This Row],[512]:[51]],"yes")&gt;0</f>
        <v>0</v>
      </c>
      <c r="AO270" s="40" t="str">
        <f>IF(Table3[[#This Row],[512]]="yes",Table3[[#This Row],[Column1]],"")</f>
        <v/>
      </c>
      <c r="AP270" s="40" t="str">
        <f>IF(Table3[[#This Row],[250]]="yes",Table3[[#This Row],[Column1.5]],"")</f>
        <v/>
      </c>
      <c r="AQ270" s="40" t="str">
        <f>IF(Table3[[#This Row],[288]]="yes",Table3[[#This Row],[Column2]],"")</f>
        <v/>
      </c>
      <c r="AR270" s="40" t="str">
        <f>IF(Table3[[#This Row],[144]]="yes",Table3[[#This Row],[Column3]],"")</f>
        <v/>
      </c>
      <c r="AS270" s="40" t="str">
        <f>IF(Table3[[#This Row],[26]]="yes",Table3[[#This Row],[Column4]],"")</f>
        <v/>
      </c>
      <c r="AT270" s="40" t="str">
        <f>IF(Table3[[#This Row],[51]]="yes",Table3[[#This Row],[Column5]],"")</f>
        <v/>
      </c>
      <c r="AU270" s="25" t="str">
        <f>IF(COUNTBLANK(Table3[[#This Row],[Date 1]:[Date 8]])=7,IF(Table3[[#This Row],[Column9]]&lt;&gt;"",IF(SUM(L270:S270)&lt;&gt;0,Table3[[#This Row],[Column9]],""),""),(SUBSTITUTE(TRIM(SUBSTITUTE(AO270&amp;","&amp;AP270&amp;","&amp;AQ270&amp;","&amp;AR270&amp;","&amp;AS270&amp;","&amp;AT270&amp;",",","," "))," ",", ")))</f>
        <v/>
      </c>
      <c r="AV270" s="31" t="e">
        <f>IF(COUNTBLANK(L270:AC270)&lt;&gt;13,IF(Table3[[#This Row],[Comments]]="Please order in multiples of 20. Minimum order of 100.",IF(COUNTBLANK(Table3[[#This Row],[Date 1]:[Order]])=12,"",1),1),IF(OR(F270="yes",G270="yes",H270="yes",I270="yes",J270="yes",K270="yes",#REF!="yes"),1,""))</f>
        <v>#REF!</v>
      </c>
    </row>
    <row r="271" spans="1:48" ht="36" thickBot="1" x14ac:dyDescent="0.4">
      <c r="A271" s="23" t="s">
        <v>128</v>
      </c>
      <c r="B271" s="125">
        <v>7255</v>
      </c>
      <c r="C271" s="13" t="s">
        <v>348</v>
      </c>
      <c r="D271" s="28" t="s">
        <v>446</v>
      </c>
      <c r="E271" s="27"/>
      <c r="F271" s="26" t="s">
        <v>88</v>
      </c>
      <c r="G271" s="26" t="s">
        <v>21</v>
      </c>
      <c r="H271" s="26" t="s">
        <v>88</v>
      </c>
      <c r="I271" s="26" t="s">
        <v>88</v>
      </c>
      <c r="J271" s="26" t="s">
        <v>21</v>
      </c>
      <c r="K271" s="26" t="s">
        <v>21</v>
      </c>
      <c r="L271" s="19"/>
      <c r="M271" s="17"/>
      <c r="N271" s="17"/>
      <c r="O271" s="17"/>
      <c r="P271" s="17"/>
      <c r="Q271" s="17"/>
      <c r="R271" s="17"/>
      <c r="S271" s="18"/>
      <c r="T271" s="131" t="str">
        <f>Table3[[#This Row],[Column12]]</f>
        <v>Auto:</v>
      </c>
      <c r="U271" s="22"/>
      <c r="V271" s="46" t="str">
        <f>IF(Table3[[#This Row],[TagOrderMethod]]="Ratio:","plants per 1 tag",IF(Table3[[#This Row],[TagOrderMethod]]="tags included","",IF(Table3[[#This Row],[TagOrderMethod]]="Qty:","tags",IF(Table3[[#This Row],[TagOrderMethod]]="Auto:",IF(U271&lt;&gt;"","tags","")))))</f>
        <v/>
      </c>
      <c r="W271" s="14">
        <v>50</v>
      </c>
      <c r="X271" s="14" t="str">
        <f>IF(ISNUMBER(SEARCH("tag",Table3[[#This Row],[Notes]])), "Yes", "No")</f>
        <v>No</v>
      </c>
      <c r="Y271" s="14" t="str">
        <f>IF(Table3[[#This Row],[Column11]]="yes","tags included","Auto:")</f>
        <v>Auto:</v>
      </c>
      <c r="Z27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Row],[TagOrderMethod]]="Auto:",IF(U271&gt;0,U271,IF(COUNTBLANK(L271:S271)=8,"",(IF(Table3[[#This Row],[Column11]]&lt;&gt;"no",Table3[[#This Row],[Size]]*(SUM(Table3[[#This Row],[Date 1]:[Date 8]])),"")))),""))),(Table3[[#This Row],[Bundle]])),"")</f>
        <v/>
      </c>
      <c r="AB271" s="86" t="str">
        <f t="shared" si="7"/>
        <v/>
      </c>
      <c r="AC271" s="68"/>
      <c r="AD271" s="37"/>
      <c r="AE271" s="38"/>
      <c r="AF271" s="39"/>
      <c r="AG271" s="111" t="s">
        <v>312</v>
      </c>
      <c r="AH271" s="111" t="s">
        <v>21</v>
      </c>
      <c r="AI271" s="111" t="s">
        <v>313</v>
      </c>
      <c r="AJ271" s="111" t="s">
        <v>314</v>
      </c>
      <c r="AK271" s="111" t="s">
        <v>21</v>
      </c>
      <c r="AL271" s="111" t="s">
        <v>21</v>
      </c>
      <c r="AM271" s="111" t="b">
        <f>IF(AND(Table3[[#This Row],[Column68]]=TRUE,COUNTBLANK(Table3[[#This Row],[Date 1]:[Date 8]])=8),TRUE,FALSE)</f>
        <v>0</v>
      </c>
      <c r="AN271" s="111" t="b">
        <f>COUNTIF(Table3[[#This Row],[512]:[51]],"yes")&gt;0</f>
        <v>0</v>
      </c>
      <c r="AO271" s="40" t="str">
        <f>IF(Table3[[#This Row],[512]]="yes",Table3[[#This Row],[Column1]],"")</f>
        <v/>
      </c>
      <c r="AP271" s="40" t="str">
        <f>IF(Table3[[#This Row],[250]]="yes",Table3[[#This Row],[Column1.5]],"")</f>
        <v/>
      </c>
      <c r="AQ271" s="40" t="str">
        <f>IF(Table3[[#This Row],[288]]="yes",Table3[[#This Row],[Column2]],"")</f>
        <v/>
      </c>
      <c r="AR271" s="40" t="str">
        <f>IF(Table3[[#This Row],[144]]="yes",Table3[[#This Row],[Column3]],"")</f>
        <v/>
      </c>
      <c r="AS271" s="40" t="str">
        <f>IF(Table3[[#This Row],[26]]="yes",Table3[[#This Row],[Column4]],"")</f>
        <v/>
      </c>
      <c r="AT271" s="40" t="str">
        <f>IF(Table3[[#This Row],[51]]="yes",Table3[[#This Row],[Column5]],"")</f>
        <v/>
      </c>
      <c r="AU271" s="25" t="str">
        <f>IF(COUNTBLANK(Table3[[#This Row],[Date 1]:[Date 8]])=7,IF(Table3[[#This Row],[Column9]]&lt;&gt;"",IF(SUM(L271:S271)&lt;&gt;0,Table3[[#This Row],[Column9]],""),""),(SUBSTITUTE(TRIM(SUBSTITUTE(AO271&amp;","&amp;AP271&amp;","&amp;AQ271&amp;","&amp;AR271&amp;","&amp;AS271&amp;","&amp;AT271&amp;",",","," "))," ",", ")))</f>
        <v/>
      </c>
      <c r="AV271" s="31" t="e">
        <f>IF(COUNTBLANK(L271:AC271)&lt;&gt;13,IF(Table3[[#This Row],[Comments]]="Please order in multiples of 20. Minimum order of 100.",IF(COUNTBLANK(Table3[[#This Row],[Date 1]:[Order]])=12,"",1),1),IF(OR(F271="yes",G271="yes",H271="yes",I271="yes",J271="yes",K271="yes",#REF!="yes"),1,""))</f>
        <v>#REF!</v>
      </c>
    </row>
    <row r="272" spans="1:48" ht="36" thickBot="1" x14ac:dyDescent="0.4">
      <c r="A272" s="23" t="s">
        <v>128</v>
      </c>
      <c r="B272" s="125">
        <v>7265</v>
      </c>
      <c r="C272" s="13" t="s">
        <v>348</v>
      </c>
      <c r="D272" s="28" t="s">
        <v>255</v>
      </c>
      <c r="E272" s="27"/>
      <c r="F272" s="26" t="s">
        <v>88</v>
      </c>
      <c r="G272" s="26" t="s">
        <v>21</v>
      </c>
      <c r="H272" s="26" t="s">
        <v>88</v>
      </c>
      <c r="I272" s="26" t="s">
        <v>88</v>
      </c>
      <c r="J272" s="26" t="s">
        <v>21</v>
      </c>
      <c r="K272" s="26" t="s">
        <v>21</v>
      </c>
      <c r="L272" s="19"/>
      <c r="M272" s="17"/>
      <c r="N272" s="17"/>
      <c r="O272" s="17"/>
      <c r="P272" s="17"/>
      <c r="Q272" s="17"/>
      <c r="R272" s="17"/>
      <c r="S272" s="18"/>
      <c r="T272" s="131" t="str">
        <f>Table3[[#This Row],[Column12]]</f>
        <v>Auto:</v>
      </c>
      <c r="U272" s="22"/>
      <c r="V272" s="46" t="str">
        <f>IF(Table3[[#This Row],[TagOrderMethod]]="Ratio:","plants per 1 tag",IF(Table3[[#This Row],[TagOrderMethod]]="tags included","",IF(Table3[[#This Row],[TagOrderMethod]]="Qty:","tags",IF(Table3[[#This Row],[TagOrderMethod]]="Auto:",IF(U272&lt;&gt;"","tags","")))))</f>
        <v/>
      </c>
      <c r="W272" s="14">
        <v>25</v>
      </c>
      <c r="X272" s="14" t="str">
        <f>IF(ISNUMBER(SEARCH("tag",Table3[[#This Row],[Notes]])), "Yes", "No")</f>
        <v>No</v>
      </c>
      <c r="Y272" s="14" t="str">
        <f>IF(Table3[[#This Row],[Column11]]="yes","tags included","Auto:")</f>
        <v>Auto:</v>
      </c>
      <c r="Z27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Row],[TagOrderMethod]]="Auto:",IF(U272&gt;0,U272,IF(COUNTBLANK(L272:S272)=8,"",(IF(Table3[[#This Row],[Column11]]&lt;&gt;"no",Table3[[#This Row],[Size]]*(SUM(Table3[[#This Row],[Date 1]:[Date 8]])),"")))),""))),(Table3[[#This Row],[Bundle]])),"")</f>
        <v/>
      </c>
      <c r="AB272" s="86" t="str">
        <f t="shared" si="7"/>
        <v/>
      </c>
      <c r="AC272" s="68"/>
      <c r="AD272" s="37"/>
      <c r="AE272" s="38"/>
      <c r="AF272" s="39"/>
      <c r="AG272" s="111" t="s">
        <v>522</v>
      </c>
      <c r="AH272" s="111" t="s">
        <v>21</v>
      </c>
      <c r="AI272" s="111" t="s">
        <v>523</v>
      </c>
      <c r="AJ272" s="111" t="s">
        <v>524</v>
      </c>
      <c r="AK272" s="111" t="s">
        <v>21</v>
      </c>
      <c r="AL272" s="111" t="s">
        <v>21</v>
      </c>
      <c r="AM272" s="111" t="b">
        <f>IF(AND(Table3[[#This Row],[Column68]]=TRUE,COUNTBLANK(Table3[[#This Row],[Date 1]:[Date 8]])=8),TRUE,FALSE)</f>
        <v>0</v>
      </c>
      <c r="AN272" s="111" t="b">
        <f>COUNTIF(Table3[[#This Row],[512]:[51]],"yes")&gt;0</f>
        <v>0</v>
      </c>
      <c r="AO272" s="40" t="str">
        <f>IF(Table3[[#This Row],[512]]="yes",Table3[[#This Row],[Column1]],"")</f>
        <v/>
      </c>
      <c r="AP272" s="40" t="str">
        <f>IF(Table3[[#This Row],[250]]="yes",Table3[[#This Row],[Column1.5]],"")</f>
        <v/>
      </c>
      <c r="AQ272" s="40" t="str">
        <f>IF(Table3[[#This Row],[288]]="yes",Table3[[#This Row],[Column2]],"")</f>
        <v/>
      </c>
      <c r="AR272" s="40" t="str">
        <f>IF(Table3[[#This Row],[144]]="yes",Table3[[#This Row],[Column3]],"")</f>
        <v/>
      </c>
      <c r="AS272" s="40" t="str">
        <f>IF(Table3[[#This Row],[26]]="yes",Table3[[#This Row],[Column4]],"")</f>
        <v/>
      </c>
      <c r="AT272" s="40" t="str">
        <f>IF(Table3[[#This Row],[51]]="yes",Table3[[#This Row],[Column5]],"")</f>
        <v/>
      </c>
      <c r="AU272" s="25" t="str">
        <f>IF(COUNTBLANK(Table3[[#This Row],[Date 1]:[Date 8]])=7,IF(Table3[[#This Row],[Column9]]&lt;&gt;"",IF(SUM(L272:S272)&lt;&gt;0,Table3[[#This Row],[Column9]],""),""),(SUBSTITUTE(TRIM(SUBSTITUTE(AO272&amp;","&amp;AP272&amp;","&amp;AQ272&amp;","&amp;AR272&amp;","&amp;AS272&amp;","&amp;AT272&amp;",",","," "))," ",", ")))</f>
        <v/>
      </c>
      <c r="AV272" s="31" t="e">
        <f>IF(COUNTBLANK(L272:AC272)&lt;&gt;13,IF(Table3[[#This Row],[Comments]]="Please order in multiples of 20. Minimum order of 100.",IF(COUNTBLANK(Table3[[#This Row],[Date 1]:[Order]])=12,"",1),1),IF(OR(F272="yes",G272="yes",H272="yes",I272="yes",J272="yes",K272="yes",#REF!="yes"),1,""))</f>
        <v>#REF!</v>
      </c>
    </row>
    <row r="273" spans="1:48" ht="36" thickBot="1" x14ac:dyDescent="0.4">
      <c r="A273" s="23" t="s">
        <v>128</v>
      </c>
      <c r="B273" s="125">
        <v>7275</v>
      </c>
      <c r="C273" s="13" t="s">
        <v>348</v>
      </c>
      <c r="D273" s="28" t="s">
        <v>447</v>
      </c>
      <c r="E273" s="27"/>
      <c r="F273" s="26" t="s">
        <v>88</v>
      </c>
      <c r="G273" s="26" t="s">
        <v>21</v>
      </c>
      <c r="H273" s="26" t="s">
        <v>88</v>
      </c>
      <c r="I273" s="26" t="s">
        <v>88</v>
      </c>
      <c r="J273" s="26" t="s">
        <v>21</v>
      </c>
      <c r="K273" s="26" t="s">
        <v>21</v>
      </c>
      <c r="L273" s="19"/>
      <c r="M273" s="17"/>
      <c r="N273" s="17"/>
      <c r="O273" s="17"/>
      <c r="P273" s="17"/>
      <c r="Q273" s="17"/>
      <c r="R273" s="17"/>
      <c r="S273" s="18"/>
      <c r="T273" s="131" t="str">
        <f>Table3[[#This Row],[Column12]]</f>
        <v>Auto:</v>
      </c>
      <c r="U273" s="22"/>
      <c r="V273" s="46" t="str">
        <f>IF(Table3[[#This Row],[TagOrderMethod]]="Ratio:","plants per 1 tag",IF(Table3[[#This Row],[TagOrderMethod]]="tags included","",IF(Table3[[#This Row],[TagOrderMethod]]="Qty:","tags",IF(Table3[[#This Row],[TagOrderMethod]]="Auto:",IF(U273&lt;&gt;"","tags","")))))</f>
        <v/>
      </c>
      <c r="W273" s="14">
        <v>25</v>
      </c>
      <c r="X273" s="14" t="str">
        <f>IF(ISNUMBER(SEARCH("tag",Table3[[#This Row],[Notes]])), "Yes", "No")</f>
        <v>No</v>
      </c>
      <c r="Y273" s="14" t="str">
        <f>IF(Table3[[#This Row],[Column11]]="yes","tags included","Auto:")</f>
        <v>Auto:</v>
      </c>
      <c r="Z27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Row],[TagOrderMethod]]="Auto:",IF(U273&gt;0,U273,IF(COUNTBLANK(L273:S273)=8,"",(IF(Table3[[#This Row],[Column11]]&lt;&gt;"no",Table3[[#This Row],[Size]]*(SUM(Table3[[#This Row],[Date 1]:[Date 8]])),"")))),""))),(Table3[[#This Row],[Bundle]])),"")</f>
        <v/>
      </c>
      <c r="AB273" s="86" t="str">
        <f t="shared" si="7"/>
        <v/>
      </c>
      <c r="AC273" s="68"/>
      <c r="AD273" s="37"/>
      <c r="AE273" s="38"/>
      <c r="AF273" s="39"/>
      <c r="AG273" s="111" t="s">
        <v>1427</v>
      </c>
      <c r="AH273" s="111" t="s">
        <v>21</v>
      </c>
      <c r="AI273" s="111" t="s">
        <v>1428</v>
      </c>
      <c r="AJ273" s="111" t="s">
        <v>1429</v>
      </c>
      <c r="AK273" s="111" t="s">
        <v>21</v>
      </c>
      <c r="AL273" s="111" t="s">
        <v>21</v>
      </c>
      <c r="AM273" s="111" t="b">
        <f>IF(AND(Table3[[#This Row],[Column68]]=TRUE,COUNTBLANK(Table3[[#This Row],[Date 1]:[Date 8]])=8),TRUE,FALSE)</f>
        <v>0</v>
      </c>
      <c r="AN273" s="111" t="b">
        <f>COUNTIF(Table3[[#This Row],[512]:[51]],"yes")&gt;0</f>
        <v>0</v>
      </c>
      <c r="AO273" s="40" t="str">
        <f>IF(Table3[[#This Row],[512]]="yes",Table3[[#This Row],[Column1]],"")</f>
        <v/>
      </c>
      <c r="AP273" s="40" t="str">
        <f>IF(Table3[[#This Row],[250]]="yes",Table3[[#This Row],[Column1.5]],"")</f>
        <v/>
      </c>
      <c r="AQ273" s="40" t="str">
        <f>IF(Table3[[#This Row],[288]]="yes",Table3[[#This Row],[Column2]],"")</f>
        <v/>
      </c>
      <c r="AR273" s="40" t="str">
        <f>IF(Table3[[#This Row],[144]]="yes",Table3[[#This Row],[Column3]],"")</f>
        <v/>
      </c>
      <c r="AS273" s="40" t="str">
        <f>IF(Table3[[#This Row],[26]]="yes",Table3[[#This Row],[Column4]],"")</f>
        <v/>
      </c>
      <c r="AT273" s="40" t="str">
        <f>IF(Table3[[#This Row],[51]]="yes",Table3[[#This Row],[Column5]],"")</f>
        <v/>
      </c>
      <c r="AU273" s="25" t="str">
        <f>IF(COUNTBLANK(Table3[[#This Row],[Date 1]:[Date 8]])=7,IF(Table3[[#This Row],[Column9]]&lt;&gt;"",IF(SUM(L273:S273)&lt;&gt;0,Table3[[#This Row],[Column9]],""),""),(SUBSTITUTE(TRIM(SUBSTITUTE(AO273&amp;","&amp;AP273&amp;","&amp;AQ273&amp;","&amp;AR273&amp;","&amp;AS273&amp;","&amp;AT273&amp;",",","," "))," ",", ")))</f>
        <v/>
      </c>
      <c r="AV273" s="31" t="e">
        <f>IF(COUNTBLANK(L273:AC273)&lt;&gt;13,IF(Table3[[#This Row],[Comments]]="Please order in multiples of 20. Minimum order of 100.",IF(COUNTBLANK(Table3[[#This Row],[Date 1]:[Order]])=12,"",1),1),IF(OR(F273="yes",G273="yes",H273="yes",I273="yes",J273="yes",K273="yes",#REF!="yes"),1,""))</f>
        <v>#REF!</v>
      </c>
    </row>
    <row r="274" spans="1:48" ht="36" thickBot="1" x14ac:dyDescent="0.4">
      <c r="A274" s="23" t="s">
        <v>128</v>
      </c>
      <c r="B274" s="125">
        <v>7280</v>
      </c>
      <c r="C274" s="13" t="s">
        <v>348</v>
      </c>
      <c r="D274" s="28" t="s">
        <v>87</v>
      </c>
      <c r="E274" s="27"/>
      <c r="F274" s="26" t="s">
        <v>88</v>
      </c>
      <c r="G274" s="26" t="s">
        <v>21</v>
      </c>
      <c r="H274" s="26" t="s">
        <v>88</v>
      </c>
      <c r="I274" s="26" t="s">
        <v>88</v>
      </c>
      <c r="J274" s="26" t="s">
        <v>21</v>
      </c>
      <c r="K274" s="26" t="s">
        <v>21</v>
      </c>
      <c r="L274" s="19"/>
      <c r="M274" s="17"/>
      <c r="N274" s="17"/>
      <c r="O274" s="17"/>
      <c r="P274" s="17"/>
      <c r="Q274" s="17"/>
      <c r="R274" s="17"/>
      <c r="S274" s="18"/>
      <c r="T274" s="131" t="str">
        <f>Table3[[#This Row],[Column12]]</f>
        <v>Auto:</v>
      </c>
      <c r="U274" s="22"/>
      <c r="V274" s="46" t="str">
        <f>IF(Table3[[#This Row],[TagOrderMethod]]="Ratio:","plants per 1 tag",IF(Table3[[#This Row],[TagOrderMethod]]="tags included","",IF(Table3[[#This Row],[TagOrderMethod]]="Qty:","tags",IF(Table3[[#This Row],[TagOrderMethod]]="Auto:",IF(U274&lt;&gt;"","tags","")))))</f>
        <v/>
      </c>
      <c r="W274" s="14">
        <v>25</v>
      </c>
      <c r="X274" s="14" t="str">
        <f>IF(ISNUMBER(SEARCH("tag",Table3[[#This Row],[Notes]])), "Yes", "No")</f>
        <v>No</v>
      </c>
      <c r="Y274" s="14" t="str">
        <f>IF(Table3[[#This Row],[Column11]]="yes","tags included","Auto:")</f>
        <v>Auto:</v>
      </c>
      <c r="Z27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Row],[TagOrderMethod]]="Auto:",IF(U274&gt;0,U274,IF(COUNTBLANK(L274:S274)=8,"",(IF(Table3[[#This Row],[Column11]]&lt;&gt;"no",Table3[[#This Row],[Size]]*(SUM(Table3[[#This Row],[Date 1]:[Date 8]])),"")))),""))),(Table3[[#This Row],[Bundle]])),"")</f>
        <v/>
      </c>
      <c r="AB274" s="86" t="str">
        <f t="shared" si="7"/>
        <v/>
      </c>
      <c r="AC274" s="68"/>
      <c r="AD274" s="37"/>
      <c r="AE274" s="38"/>
      <c r="AF274" s="39"/>
      <c r="AG274" s="111" t="s">
        <v>1430</v>
      </c>
      <c r="AH274" s="111" t="s">
        <v>21</v>
      </c>
      <c r="AI274" s="111" t="s">
        <v>1431</v>
      </c>
      <c r="AJ274" s="111" t="s">
        <v>1432</v>
      </c>
      <c r="AK274" s="111" t="s">
        <v>21</v>
      </c>
      <c r="AL274" s="111" t="s">
        <v>21</v>
      </c>
      <c r="AM274" s="111" t="b">
        <f>IF(AND(Table3[[#This Row],[Column68]]=TRUE,COUNTBLANK(Table3[[#This Row],[Date 1]:[Date 8]])=8),TRUE,FALSE)</f>
        <v>0</v>
      </c>
      <c r="AN274" s="111" t="b">
        <f>COUNTIF(Table3[[#This Row],[512]:[51]],"yes")&gt;0</f>
        <v>0</v>
      </c>
      <c r="AO274" s="40" t="str">
        <f>IF(Table3[[#This Row],[512]]="yes",Table3[[#This Row],[Column1]],"")</f>
        <v/>
      </c>
      <c r="AP274" s="40" t="str">
        <f>IF(Table3[[#This Row],[250]]="yes",Table3[[#This Row],[Column1.5]],"")</f>
        <v/>
      </c>
      <c r="AQ274" s="40" t="str">
        <f>IF(Table3[[#This Row],[288]]="yes",Table3[[#This Row],[Column2]],"")</f>
        <v/>
      </c>
      <c r="AR274" s="40" t="str">
        <f>IF(Table3[[#This Row],[144]]="yes",Table3[[#This Row],[Column3]],"")</f>
        <v/>
      </c>
      <c r="AS274" s="40" t="str">
        <f>IF(Table3[[#This Row],[26]]="yes",Table3[[#This Row],[Column4]],"")</f>
        <v/>
      </c>
      <c r="AT274" s="40" t="str">
        <f>IF(Table3[[#This Row],[51]]="yes",Table3[[#This Row],[Column5]],"")</f>
        <v/>
      </c>
      <c r="AU274" s="25" t="str">
        <f>IF(COUNTBLANK(Table3[[#This Row],[Date 1]:[Date 8]])=7,IF(Table3[[#This Row],[Column9]]&lt;&gt;"",IF(SUM(L274:S274)&lt;&gt;0,Table3[[#This Row],[Column9]],""),""),(SUBSTITUTE(TRIM(SUBSTITUTE(AO274&amp;","&amp;AP274&amp;","&amp;AQ274&amp;","&amp;AR274&amp;","&amp;AS274&amp;","&amp;AT274&amp;",",","," "))," ",", ")))</f>
        <v/>
      </c>
      <c r="AV274" s="31" t="e">
        <f>IF(COUNTBLANK(L274:AC274)&lt;&gt;13,IF(Table3[[#This Row],[Comments]]="Please order in multiples of 20. Minimum order of 100.",IF(COUNTBLANK(Table3[[#This Row],[Date 1]:[Order]])=12,"",1),1),IF(OR(F274="yes",G274="yes",H274="yes",I274="yes",J274="yes",K274="yes",#REF!="yes"),1,""))</f>
        <v>#REF!</v>
      </c>
    </row>
    <row r="275" spans="1:48" ht="36" thickBot="1" x14ac:dyDescent="0.4">
      <c r="A275" s="23" t="s">
        <v>128</v>
      </c>
      <c r="B275" s="125">
        <v>7290</v>
      </c>
      <c r="C275" s="13" t="s">
        <v>348</v>
      </c>
      <c r="D275" s="28" t="s">
        <v>158</v>
      </c>
      <c r="E275" s="27"/>
      <c r="F275" s="26" t="s">
        <v>88</v>
      </c>
      <c r="G275" s="26" t="s">
        <v>21</v>
      </c>
      <c r="H275" s="26" t="s">
        <v>88</v>
      </c>
      <c r="I275" s="26" t="s">
        <v>88</v>
      </c>
      <c r="J275" s="26" t="s">
        <v>21</v>
      </c>
      <c r="K275" s="26" t="s">
        <v>21</v>
      </c>
      <c r="L275" s="19"/>
      <c r="M275" s="17"/>
      <c r="N275" s="17"/>
      <c r="O275" s="17"/>
      <c r="P275" s="17"/>
      <c r="Q275" s="17"/>
      <c r="R275" s="17"/>
      <c r="S275" s="18"/>
      <c r="T275" s="131" t="str">
        <f>Table3[[#This Row],[Column12]]</f>
        <v>Auto:</v>
      </c>
      <c r="U275" s="22"/>
      <c r="V275" s="46" t="str">
        <f>IF(Table3[[#This Row],[TagOrderMethod]]="Ratio:","plants per 1 tag",IF(Table3[[#This Row],[TagOrderMethod]]="tags included","",IF(Table3[[#This Row],[TagOrderMethod]]="Qty:","tags",IF(Table3[[#This Row],[TagOrderMethod]]="Auto:",IF(U275&lt;&gt;"","tags","")))))</f>
        <v/>
      </c>
      <c r="W275" s="14">
        <v>25</v>
      </c>
      <c r="X275" s="14" t="str">
        <f>IF(ISNUMBER(SEARCH("tag",Table3[[#This Row],[Notes]])), "Yes", "No")</f>
        <v>No</v>
      </c>
      <c r="Y275" s="14" t="str">
        <f>IF(Table3[[#This Row],[Column11]]="yes","tags included","Auto:")</f>
        <v>Auto:</v>
      </c>
      <c r="Z27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Row],[TagOrderMethod]]="Auto:",IF(U275&gt;0,U275,IF(COUNTBLANK(L275:S275)=8,"",(IF(Table3[[#This Row],[Column11]]&lt;&gt;"no",Table3[[#This Row],[Size]]*(SUM(Table3[[#This Row],[Date 1]:[Date 8]])),"")))),""))),(Table3[[#This Row],[Bundle]])),"")</f>
        <v/>
      </c>
      <c r="AB275" s="86" t="str">
        <f t="shared" si="7"/>
        <v/>
      </c>
      <c r="AC275" s="68"/>
      <c r="AD275" s="37"/>
      <c r="AE275" s="38"/>
      <c r="AF275" s="39"/>
      <c r="AG275" s="111" t="s">
        <v>1433</v>
      </c>
      <c r="AH275" s="111" t="s">
        <v>21</v>
      </c>
      <c r="AI275" s="111" t="s">
        <v>1434</v>
      </c>
      <c r="AJ275" s="111" t="s">
        <v>1435</v>
      </c>
      <c r="AK275" s="111" t="s">
        <v>21</v>
      </c>
      <c r="AL275" s="111" t="s">
        <v>21</v>
      </c>
      <c r="AM275" s="111" t="b">
        <f>IF(AND(Table3[[#This Row],[Column68]]=TRUE,COUNTBLANK(Table3[[#This Row],[Date 1]:[Date 8]])=8),TRUE,FALSE)</f>
        <v>0</v>
      </c>
      <c r="AN275" s="111" t="b">
        <f>COUNTIF(Table3[[#This Row],[512]:[51]],"yes")&gt;0</f>
        <v>0</v>
      </c>
      <c r="AO275" s="40" t="str">
        <f>IF(Table3[[#This Row],[512]]="yes",Table3[[#This Row],[Column1]],"")</f>
        <v/>
      </c>
      <c r="AP275" s="40" t="str">
        <f>IF(Table3[[#This Row],[250]]="yes",Table3[[#This Row],[Column1.5]],"")</f>
        <v/>
      </c>
      <c r="AQ275" s="40" t="str">
        <f>IF(Table3[[#This Row],[288]]="yes",Table3[[#This Row],[Column2]],"")</f>
        <v/>
      </c>
      <c r="AR275" s="40" t="str">
        <f>IF(Table3[[#This Row],[144]]="yes",Table3[[#This Row],[Column3]],"")</f>
        <v/>
      </c>
      <c r="AS275" s="40" t="str">
        <f>IF(Table3[[#This Row],[26]]="yes",Table3[[#This Row],[Column4]],"")</f>
        <v/>
      </c>
      <c r="AT275" s="40" t="str">
        <f>IF(Table3[[#This Row],[51]]="yes",Table3[[#This Row],[Column5]],"")</f>
        <v/>
      </c>
      <c r="AU275" s="25" t="str">
        <f>IF(COUNTBLANK(Table3[[#This Row],[Date 1]:[Date 8]])=7,IF(Table3[[#This Row],[Column9]]&lt;&gt;"",IF(SUM(L275:S275)&lt;&gt;0,Table3[[#This Row],[Column9]],""),""),(SUBSTITUTE(TRIM(SUBSTITUTE(AO275&amp;","&amp;AP275&amp;","&amp;AQ275&amp;","&amp;AR275&amp;","&amp;AS275&amp;","&amp;AT275&amp;",",","," "))," ",", ")))</f>
        <v/>
      </c>
      <c r="AV275" s="31" t="e">
        <f>IF(COUNTBLANK(L275:AC275)&lt;&gt;13,IF(Table3[[#This Row],[Comments]]="Please order in multiples of 20. Minimum order of 100.",IF(COUNTBLANK(Table3[[#This Row],[Date 1]:[Order]])=12,"",1),1),IF(OR(F275="yes",G275="yes",H275="yes",I275="yes",J275="yes",K275="yes",#REF!="yes"),1,""))</f>
        <v>#REF!</v>
      </c>
    </row>
    <row r="276" spans="1:48" ht="36" thickBot="1" x14ac:dyDescent="0.4">
      <c r="A276" s="23" t="s">
        <v>128</v>
      </c>
      <c r="B276" s="125">
        <v>7295</v>
      </c>
      <c r="C276" s="13" t="s">
        <v>348</v>
      </c>
      <c r="D276" s="28" t="s">
        <v>611</v>
      </c>
      <c r="E276" s="27"/>
      <c r="F276" s="26" t="s">
        <v>88</v>
      </c>
      <c r="G276" s="26" t="s">
        <v>21</v>
      </c>
      <c r="H276" s="26" t="s">
        <v>88</v>
      </c>
      <c r="I276" s="26" t="s">
        <v>88</v>
      </c>
      <c r="J276" s="26" t="s">
        <v>21</v>
      </c>
      <c r="K276" s="26" t="s">
        <v>21</v>
      </c>
      <c r="L276" s="19"/>
      <c r="M276" s="17"/>
      <c r="N276" s="17"/>
      <c r="O276" s="17"/>
      <c r="P276" s="17"/>
      <c r="Q276" s="17"/>
      <c r="R276" s="17"/>
      <c r="S276" s="18"/>
      <c r="T276" s="131" t="str">
        <f>Table3[[#This Row],[Column12]]</f>
        <v>Auto:</v>
      </c>
      <c r="U276" s="22"/>
      <c r="V276" s="46" t="str">
        <f>IF(Table3[[#This Row],[TagOrderMethod]]="Ratio:","plants per 1 tag",IF(Table3[[#This Row],[TagOrderMethod]]="tags included","",IF(Table3[[#This Row],[TagOrderMethod]]="Qty:","tags",IF(Table3[[#This Row],[TagOrderMethod]]="Auto:",IF(U276&lt;&gt;"","tags","")))))</f>
        <v/>
      </c>
      <c r="W276" s="14">
        <v>25</v>
      </c>
      <c r="X276" s="14" t="str">
        <f>IF(ISNUMBER(SEARCH("tag",Table3[[#This Row],[Notes]])), "Yes", "No")</f>
        <v>No</v>
      </c>
      <c r="Y276" s="14" t="str">
        <f>IF(Table3[[#This Row],[Column11]]="yes","tags included","Auto:")</f>
        <v>Auto:</v>
      </c>
      <c r="Z27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Row],[TagOrderMethod]]="Auto:",IF(U276&gt;0,U276,IF(COUNTBLANK(L276:S276)=8,"",(IF(Table3[[#This Row],[Column11]]&lt;&gt;"no",Table3[[#This Row],[Size]]*(SUM(Table3[[#This Row],[Date 1]:[Date 8]])),"")))),""))),(Table3[[#This Row],[Bundle]])),"")</f>
        <v/>
      </c>
      <c r="AB276" s="86" t="str">
        <f t="shared" si="7"/>
        <v/>
      </c>
      <c r="AC276" s="68"/>
      <c r="AD276" s="37"/>
      <c r="AE276" s="38"/>
      <c r="AF276" s="39"/>
      <c r="AG276" s="111" t="s">
        <v>525</v>
      </c>
      <c r="AH276" s="111" t="s">
        <v>21</v>
      </c>
      <c r="AI276" s="111" t="s">
        <v>526</v>
      </c>
      <c r="AJ276" s="111" t="s">
        <v>527</v>
      </c>
      <c r="AK276" s="111" t="s">
        <v>21</v>
      </c>
      <c r="AL276" s="111" t="s">
        <v>21</v>
      </c>
      <c r="AM276" s="111" t="b">
        <f>IF(AND(Table3[[#This Row],[Column68]]=TRUE,COUNTBLANK(Table3[[#This Row],[Date 1]:[Date 8]])=8),TRUE,FALSE)</f>
        <v>0</v>
      </c>
      <c r="AN276" s="111" t="b">
        <f>COUNTIF(Table3[[#This Row],[512]:[51]],"yes")&gt;0</f>
        <v>0</v>
      </c>
      <c r="AO276" s="40" t="str">
        <f>IF(Table3[[#This Row],[512]]="yes",Table3[[#This Row],[Column1]],"")</f>
        <v/>
      </c>
      <c r="AP276" s="40" t="str">
        <f>IF(Table3[[#This Row],[250]]="yes",Table3[[#This Row],[Column1.5]],"")</f>
        <v/>
      </c>
      <c r="AQ276" s="40" t="str">
        <f>IF(Table3[[#This Row],[288]]="yes",Table3[[#This Row],[Column2]],"")</f>
        <v/>
      </c>
      <c r="AR276" s="40" t="str">
        <f>IF(Table3[[#This Row],[144]]="yes",Table3[[#This Row],[Column3]],"")</f>
        <v/>
      </c>
      <c r="AS276" s="40" t="str">
        <f>IF(Table3[[#This Row],[26]]="yes",Table3[[#This Row],[Column4]],"")</f>
        <v/>
      </c>
      <c r="AT276" s="40" t="str">
        <f>IF(Table3[[#This Row],[51]]="yes",Table3[[#This Row],[Column5]],"")</f>
        <v/>
      </c>
      <c r="AU276" s="25" t="str">
        <f>IF(COUNTBLANK(Table3[[#This Row],[Date 1]:[Date 8]])=7,IF(Table3[[#This Row],[Column9]]&lt;&gt;"",IF(SUM(L276:S276)&lt;&gt;0,Table3[[#This Row],[Column9]],""),""),(SUBSTITUTE(TRIM(SUBSTITUTE(AO276&amp;","&amp;AP276&amp;","&amp;AQ276&amp;","&amp;AR276&amp;","&amp;AS276&amp;","&amp;AT276&amp;",",","," "))," ",", ")))</f>
        <v/>
      </c>
      <c r="AV276" s="31" t="e">
        <f>IF(COUNTBLANK(L276:AC276)&lt;&gt;13,IF(Table3[[#This Row],[Comments]]="Please order in multiples of 20. Minimum order of 100.",IF(COUNTBLANK(Table3[[#This Row],[Date 1]:[Order]])=12,"",1),1),IF(OR(F276="yes",G276="yes",H276="yes",I276="yes",J276="yes",K276="yes",#REF!="yes"),1,""))</f>
        <v>#REF!</v>
      </c>
    </row>
    <row r="277" spans="1:48" ht="36" thickBot="1" x14ac:dyDescent="0.4">
      <c r="A277" s="23" t="s">
        <v>128</v>
      </c>
      <c r="B277" s="125">
        <v>7296</v>
      </c>
      <c r="C277" s="13" t="s">
        <v>348</v>
      </c>
      <c r="D277" s="28" t="s">
        <v>448</v>
      </c>
      <c r="E277" s="27"/>
      <c r="F277" s="26" t="s">
        <v>88</v>
      </c>
      <c r="G277" s="26" t="s">
        <v>21</v>
      </c>
      <c r="H277" s="26" t="s">
        <v>88</v>
      </c>
      <c r="I277" s="26" t="s">
        <v>88</v>
      </c>
      <c r="J277" s="26" t="s">
        <v>21</v>
      </c>
      <c r="K277" s="26" t="s">
        <v>21</v>
      </c>
      <c r="L277" s="19"/>
      <c r="M277" s="17"/>
      <c r="N277" s="17"/>
      <c r="O277" s="17"/>
      <c r="P277" s="17"/>
      <c r="Q277" s="17"/>
      <c r="R277" s="17"/>
      <c r="S277" s="18"/>
      <c r="T277" s="131" t="str">
        <f>Table3[[#This Row],[Column12]]</f>
        <v>Auto:</v>
      </c>
      <c r="U277" s="22"/>
      <c r="V277" s="46" t="str">
        <f>IF(Table3[[#This Row],[TagOrderMethod]]="Ratio:","plants per 1 tag",IF(Table3[[#This Row],[TagOrderMethod]]="tags included","",IF(Table3[[#This Row],[TagOrderMethod]]="Qty:","tags",IF(Table3[[#This Row],[TagOrderMethod]]="Auto:",IF(U277&lt;&gt;"","tags","")))))</f>
        <v/>
      </c>
      <c r="W277" s="14">
        <v>50</v>
      </c>
      <c r="X277" s="14" t="str">
        <f>IF(ISNUMBER(SEARCH("tag",Table3[[#This Row],[Notes]])), "Yes", "No")</f>
        <v>No</v>
      </c>
      <c r="Y277" s="14" t="str">
        <f>IF(Table3[[#This Row],[Column11]]="yes","tags included","Auto:")</f>
        <v>Auto:</v>
      </c>
      <c r="Z27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Row],[TagOrderMethod]]="Auto:",IF(U277&gt;0,U277,IF(COUNTBLANK(L277:S277)=8,"",(IF(Table3[[#This Row],[Column11]]&lt;&gt;"no",Table3[[#This Row],[Size]]*(SUM(Table3[[#This Row],[Date 1]:[Date 8]])),"")))),""))),(Table3[[#This Row],[Bundle]])),"")</f>
        <v/>
      </c>
      <c r="AB277" s="86" t="str">
        <f t="shared" si="7"/>
        <v/>
      </c>
      <c r="AC277" s="68"/>
      <c r="AD277" s="37"/>
      <c r="AE277" s="38"/>
      <c r="AF277" s="39"/>
      <c r="AG277" s="111" t="s">
        <v>1436</v>
      </c>
      <c r="AH277" s="111" t="s">
        <v>21</v>
      </c>
      <c r="AI277" s="111" t="s">
        <v>1437</v>
      </c>
      <c r="AJ277" s="111" t="s">
        <v>1438</v>
      </c>
      <c r="AK277" s="111" t="s">
        <v>21</v>
      </c>
      <c r="AL277" s="111" t="s">
        <v>21</v>
      </c>
      <c r="AM277" s="111" t="b">
        <f>IF(AND(Table3[[#This Row],[Column68]]=TRUE,COUNTBLANK(Table3[[#This Row],[Date 1]:[Date 8]])=8),TRUE,FALSE)</f>
        <v>0</v>
      </c>
      <c r="AN277" s="111" t="b">
        <f>COUNTIF(Table3[[#This Row],[512]:[51]],"yes")&gt;0</f>
        <v>0</v>
      </c>
      <c r="AO277" s="40" t="str">
        <f>IF(Table3[[#This Row],[512]]="yes",Table3[[#This Row],[Column1]],"")</f>
        <v/>
      </c>
      <c r="AP277" s="40" t="str">
        <f>IF(Table3[[#This Row],[250]]="yes",Table3[[#This Row],[Column1.5]],"")</f>
        <v/>
      </c>
      <c r="AQ277" s="40" t="str">
        <f>IF(Table3[[#This Row],[288]]="yes",Table3[[#This Row],[Column2]],"")</f>
        <v/>
      </c>
      <c r="AR277" s="40" t="str">
        <f>IF(Table3[[#This Row],[144]]="yes",Table3[[#This Row],[Column3]],"")</f>
        <v/>
      </c>
      <c r="AS277" s="40" t="str">
        <f>IF(Table3[[#This Row],[26]]="yes",Table3[[#This Row],[Column4]],"")</f>
        <v/>
      </c>
      <c r="AT277" s="40" t="str">
        <f>IF(Table3[[#This Row],[51]]="yes",Table3[[#This Row],[Column5]],"")</f>
        <v/>
      </c>
      <c r="AU277" s="25" t="str">
        <f>IF(COUNTBLANK(Table3[[#This Row],[Date 1]:[Date 8]])=7,IF(Table3[[#This Row],[Column9]]&lt;&gt;"",IF(SUM(L277:S277)&lt;&gt;0,Table3[[#This Row],[Column9]],""),""),(SUBSTITUTE(TRIM(SUBSTITUTE(AO277&amp;","&amp;AP277&amp;","&amp;AQ277&amp;","&amp;AR277&amp;","&amp;AS277&amp;","&amp;AT277&amp;",",","," "))," ",", ")))</f>
        <v/>
      </c>
      <c r="AV277" s="31" t="e">
        <f>IF(COUNTBLANK(L277:AC277)&lt;&gt;13,IF(Table3[[#This Row],[Comments]]="Please order in multiples of 20. Minimum order of 100.",IF(COUNTBLANK(Table3[[#This Row],[Date 1]:[Order]])=12,"",1),1),IF(OR(F277="yes",G277="yes",H277="yes",I277="yes",J277="yes",K277="yes",#REF!="yes"),1,""))</f>
        <v>#REF!</v>
      </c>
    </row>
    <row r="278" spans="1:48" ht="36" thickBot="1" x14ac:dyDescent="0.4">
      <c r="A278" s="23" t="s">
        <v>128</v>
      </c>
      <c r="B278" s="125">
        <v>7300</v>
      </c>
      <c r="C278" s="13" t="s">
        <v>348</v>
      </c>
      <c r="D278" s="28" t="s">
        <v>612</v>
      </c>
      <c r="E278" s="27"/>
      <c r="F278" s="26" t="s">
        <v>88</v>
      </c>
      <c r="G278" s="26" t="s">
        <v>21</v>
      </c>
      <c r="H278" s="26" t="s">
        <v>88</v>
      </c>
      <c r="I278" s="26" t="s">
        <v>88</v>
      </c>
      <c r="J278" s="26" t="s">
        <v>21</v>
      </c>
      <c r="K278" s="26" t="s">
        <v>21</v>
      </c>
      <c r="L278" s="19"/>
      <c r="M278" s="17"/>
      <c r="N278" s="17"/>
      <c r="O278" s="17"/>
      <c r="P278" s="17"/>
      <c r="Q278" s="17"/>
      <c r="R278" s="17"/>
      <c r="S278" s="18"/>
      <c r="T278" s="131" t="str">
        <f>Table3[[#This Row],[Column12]]</f>
        <v>Auto:</v>
      </c>
      <c r="U278" s="22"/>
      <c r="V278" s="46" t="str">
        <f>IF(Table3[[#This Row],[TagOrderMethod]]="Ratio:","plants per 1 tag",IF(Table3[[#This Row],[TagOrderMethod]]="tags included","",IF(Table3[[#This Row],[TagOrderMethod]]="Qty:","tags",IF(Table3[[#This Row],[TagOrderMethod]]="Auto:",IF(U278&lt;&gt;"","tags","")))))</f>
        <v/>
      </c>
      <c r="W278" s="14">
        <v>50</v>
      </c>
      <c r="X278" s="14" t="str">
        <f>IF(ISNUMBER(SEARCH("tag",Table3[[#This Row],[Notes]])), "Yes", "No")</f>
        <v>No</v>
      </c>
      <c r="Y278" s="14" t="str">
        <f>IF(Table3[[#This Row],[Column11]]="yes","tags included","Auto:")</f>
        <v>Auto:</v>
      </c>
      <c r="Z27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Row],[TagOrderMethod]]="Auto:",IF(U278&gt;0,U278,IF(COUNTBLANK(L278:S278)=8,"",(IF(Table3[[#This Row],[Column11]]&lt;&gt;"no",Table3[[#This Row],[Size]]*(SUM(Table3[[#This Row],[Date 1]:[Date 8]])),"")))),""))),(Table3[[#This Row],[Bundle]])),"")</f>
        <v/>
      </c>
      <c r="AB278" s="86" t="str">
        <f t="shared" si="7"/>
        <v/>
      </c>
      <c r="AC278" s="68"/>
      <c r="AD278" s="37"/>
      <c r="AE278" s="38"/>
      <c r="AF278" s="39"/>
      <c r="AG278" s="111" t="s">
        <v>1439</v>
      </c>
      <c r="AH278" s="111" t="s">
        <v>21</v>
      </c>
      <c r="AI278" s="111" t="s">
        <v>1440</v>
      </c>
      <c r="AJ278" s="111" t="s">
        <v>1441</v>
      </c>
      <c r="AK278" s="111" t="s">
        <v>21</v>
      </c>
      <c r="AL278" s="111" t="s">
        <v>21</v>
      </c>
      <c r="AM278" s="111" t="b">
        <f>IF(AND(Table3[[#This Row],[Column68]]=TRUE,COUNTBLANK(Table3[[#This Row],[Date 1]:[Date 8]])=8),TRUE,FALSE)</f>
        <v>0</v>
      </c>
      <c r="AN278" s="111" t="b">
        <f>COUNTIF(Table3[[#This Row],[512]:[51]],"yes")&gt;0</f>
        <v>0</v>
      </c>
      <c r="AO278" s="40" t="str">
        <f>IF(Table3[[#This Row],[512]]="yes",Table3[[#This Row],[Column1]],"")</f>
        <v/>
      </c>
      <c r="AP278" s="40" t="str">
        <f>IF(Table3[[#This Row],[250]]="yes",Table3[[#This Row],[Column1.5]],"")</f>
        <v/>
      </c>
      <c r="AQ278" s="40" t="str">
        <f>IF(Table3[[#This Row],[288]]="yes",Table3[[#This Row],[Column2]],"")</f>
        <v/>
      </c>
      <c r="AR278" s="40" t="str">
        <f>IF(Table3[[#This Row],[144]]="yes",Table3[[#This Row],[Column3]],"")</f>
        <v/>
      </c>
      <c r="AS278" s="40" t="str">
        <f>IF(Table3[[#This Row],[26]]="yes",Table3[[#This Row],[Column4]],"")</f>
        <v/>
      </c>
      <c r="AT278" s="40" t="str">
        <f>IF(Table3[[#This Row],[51]]="yes",Table3[[#This Row],[Column5]],"")</f>
        <v/>
      </c>
      <c r="AU278" s="25" t="str">
        <f>IF(COUNTBLANK(Table3[[#This Row],[Date 1]:[Date 8]])=7,IF(Table3[[#This Row],[Column9]]&lt;&gt;"",IF(SUM(L278:S278)&lt;&gt;0,Table3[[#This Row],[Column9]],""),""),(SUBSTITUTE(TRIM(SUBSTITUTE(AO278&amp;","&amp;AP278&amp;","&amp;AQ278&amp;","&amp;AR278&amp;","&amp;AS278&amp;","&amp;AT278&amp;",",","," "))," ",", ")))</f>
        <v/>
      </c>
      <c r="AV278" s="31" t="e">
        <f>IF(COUNTBLANK(L278:AC278)&lt;&gt;13,IF(Table3[[#This Row],[Comments]]="Please order in multiples of 20. Minimum order of 100.",IF(COUNTBLANK(Table3[[#This Row],[Date 1]:[Order]])=12,"",1),1),IF(OR(F278="yes",G278="yes",H278="yes",I278="yes",J278="yes",K278="yes",#REF!="yes"),1,""))</f>
        <v>#REF!</v>
      </c>
    </row>
    <row r="279" spans="1:48" ht="36" thickBot="1" x14ac:dyDescent="0.4">
      <c r="A279" s="23" t="s">
        <v>128</v>
      </c>
      <c r="B279" s="125">
        <v>7301</v>
      </c>
      <c r="C279" s="13" t="s">
        <v>348</v>
      </c>
      <c r="D279" s="28" t="s">
        <v>449</v>
      </c>
      <c r="E279" s="27"/>
      <c r="F279" s="26" t="s">
        <v>88</v>
      </c>
      <c r="G279" s="26" t="s">
        <v>21</v>
      </c>
      <c r="H279" s="26" t="s">
        <v>88</v>
      </c>
      <c r="I279" s="26" t="s">
        <v>88</v>
      </c>
      <c r="J279" s="26" t="s">
        <v>21</v>
      </c>
      <c r="K279" s="26" t="s">
        <v>21</v>
      </c>
      <c r="L279" s="19"/>
      <c r="M279" s="17"/>
      <c r="N279" s="17"/>
      <c r="O279" s="17"/>
      <c r="P279" s="17"/>
      <c r="Q279" s="17"/>
      <c r="R279" s="17"/>
      <c r="S279" s="18"/>
      <c r="T279" s="131" t="str">
        <f>Table3[[#This Row],[Column12]]</f>
        <v>Auto:</v>
      </c>
      <c r="U279" s="22"/>
      <c r="V279" s="46" t="str">
        <f>IF(Table3[[#This Row],[TagOrderMethod]]="Ratio:","plants per 1 tag",IF(Table3[[#This Row],[TagOrderMethod]]="tags included","",IF(Table3[[#This Row],[TagOrderMethod]]="Qty:","tags",IF(Table3[[#This Row],[TagOrderMethod]]="Auto:",IF(U279&lt;&gt;"","tags","")))))</f>
        <v/>
      </c>
      <c r="W279" s="14">
        <v>50</v>
      </c>
      <c r="X279" s="14" t="str">
        <f>IF(ISNUMBER(SEARCH("tag",Table3[[#This Row],[Notes]])), "Yes", "No")</f>
        <v>No</v>
      </c>
      <c r="Y279" s="14" t="str">
        <f>IF(Table3[[#This Row],[Column11]]="yes","tags included","Auto:")</f>
        <v>Auto:</v>
      </c>
      <c r="Z27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7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Row],[TagOrderMethod]]="Auto:",IF(U279&gt;0,U279,IF(COUNTBLANK(L279:S279)=8,"",(IF(Table3[[#This Row],[Column11]]&lt;&gt;"no",Table3[[#This Row],[Size]]*(SUM(Table3[[#This Row],[Date 1]:[Date 8]])),"")))),""))),(Table3[[#This Row],[Bundle]])),"")</f>
        <v/>
      </c>
      <c r="AB279" s="86" t="str">
        <f t="shared" si="7"/>
        <v/>
      </c>
      <c r="AC279" s="68"/>
      <c r="AD279" s="37"/>
      <c r="AE279" s="38"/>
      <c r="AF279" s="39"/>
      <c r="AG279" s="111" t="s">
        <v>1442</v>
      </c>
      <c r="AH279" s="111" t="s">
        <v>21</v>
      </c>
      <c r="AI279" s="111" t="s">
        <v>1443</v>
      </c>
      <c r="AJ279" s="111" t="s">
        <v>1444</v>
      </c>
      <c r="AK279" s="111" t="s">
        <v>21</v>
      </c>
      <c r="AL279" s="111" t="s">
        <v>21</v>
      </c>
      <c r="AM279" s="111" t="b">
        <f>IF(AND(Table3[[#This Row],[Column68]]=TRUE,COUNTBLANK(Table3[[#This Row],[Date 1]:[Date 8]])=8),TRUE,FALSE)</f>
        <v>0</v>
      </c>
      <c r="AN279" s="111" t="b">
        <f>COUNTIF(Table3[[#This Row],[512]:[51]],"yes")&gt;0</f>
        <v>0</v>
      </c>
      <c r="AO279" s="40" t="str">
        <f>IF(Table3[[#This Row],[512]]="yes",Table3[[#This Row],[Column1]],"")</f>
        <v/>
      </c>
      <c r="AP279" s="40" t="str">
        <f>IF(Table3[[#This Row],[250]]="yes",Table3[[#This Row],[Column1.5]],"")</f>
        <v/>
      </c>
      <c r="AQ279" s="40" t="str">
        <f>IF(Table3[[#This Row],[288]]="yes",Table3[[#This Row],[Column2]],"")</f>
        <v/>
      </c>
      <c r="AR279" s="40" t="str">
        <f>IF(Table3[[#This Row],[144]]="yes",Table3[[#This Row],[Column3]],"")</f>
        <v/>
      </c>
      <c r="AS279" s="40" t="str">
        <f>IF(Table3[[#This Row],[26]]="yes",Table3[[#This Row],[Column4]],"")</f>
        <v/>
      </c>
      <c r="AT279" s="40" t="str">
        <f>IF(Table3[[#This Row],[51]]="yes",Table3[[#This Row],[Column5]],"")</f>
        <v/>
      </c>
      <c r="AU279" s="25" t="str">
        <f>IF(COUNTBLANK(Table3[[#This Row],[Date 1]:[Date 8]])=7,IF(Table3[[#This Row],[Column9]]&lt;&gt;"",IF(SUM(L279:S279)&lt;&gt;0,Table3[[#This Row],[Column9]],""),""),(SUBSTITUTE(TRIM(SUBSTITUTE(AO279&amp;","&amp;AP279&amp;","&amp;AQ279&amp;","&amp;AR279&amp;","&amp;AS279&amp;","&amp;AT279&amp;",",","," "))," ",", ")))</f>
        <v/>
      </c>
      <c r="AV279" s="31" t="e">
        <f>IF(COUNTBLANK(L279:AC279)&lt;&gt;13,IF(Table3[[#This Row],[Comments]]="Please order in multiples of 20. Minimum order of 100.",IF(COUNTBLANK(Table3[[#This Row],[Date 1]:[Order]])=12,"",1),1),IF(OR(F279="yes",G279="yes",H279="yes",I279="yes",J279="yes",K279="yes",#REF!="yes"),1,""))</f>
        <v>#REF!</v>
      </c>
    </row>
    <row r="280" spans="1:48" ht="36" thickBot="1" x14ac:dyDescent="0.4">
      <c r="A280" s="23" t="s">
        <v>128</v>
      </c>
      <c r="B280" s="125">
        <v>7302</v>
      </c>
      <c r="C280" s="13" t="s">
        <v>348</v>
      </c>
      <c r="D280" s="28" t="s">
        <v>613</v>
      </c>
      <c r="E280" s="27"/>
      <c r="F280" s="26" t="s">
        <v>88</v>
      </c>
      <c r="G280" s="26" t="s">
        <v>21</v>
      </c>
      <c r="H280" s="26" t="s">
        <v>88</v>
      </c>
      <c r="I280" s="26" t="s">
        <v>88</v>
      </c>
      <c r="J280" s="26" t="s">
        <v>21</v>
      </c>
      <c r="K280" s="26" t="s">
        <v>21</v>
      </c>
      <c r="L280" s="19"/>
      <c r="M280" s="17"/>
      <c r="N280" s="17"/>
      <c r="O280" s="17"/>
      <c r="P280" s="17"/>
      <c r="Q280" s="17"/>
      <c r="R280" s="17"/>
      <c r="S280" s="18"/>
      <c r="T280" s="131" t="str">
        <f>Table3[[#This Row],[Column12]]</f>
        <v>Auto:</v>
      </c>
      <c r="U280" s="22"/>
      <c r="V280" s="46" t="str">
        <f>IF(Table3[[#This Row],[TagOrderMethod]]="Ratio:","plants per 1 tag",IF(Table3[[#This Row],[TagOrderMethod]]="tags included","",IF(Table3[[#This Row],[TagOrderMethod]]="Qty:","tags",IF(Table3[[#This Row],[TagOrderMethod]]="Auto:",IF(U280&lt;&gt;"","tags","")))))</f>
        <v/>
      </c>
      <c r="W280" s="14">
        <v>50</v>
      </c>
      <c r="X280" s="14" t="str">
        <f>IF(ISNUMBER(SEARCH("tag",Table3[[#This Row],[Notes]])), "Yes", "No")</f>
        <v>No</v>
      </c>
      <c r="Y280" s="14" t="str">
        <f>IF(Table3[[#This Row],[Column11]]="yes","tags included","Auto:")</f>
        <v>Auto:</v>
      </c>
      <c r="Z28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Row],[TagOrderMethod]]="Auto:",IF(U280&gt;0,U280,IF(COUNTBLANK(L280:S280)=8,"",(IF(Table3[[#This Row],[Column11]]&lt;&gt;"no",Table3[[#This Row],[Size]]*(SUM(Table3[[#This Row],[Date 1]:[Date 8]])),"")))),""))),(Table3[[#This Row],[Bundle]])),"")</f>
        <v/>
      </c>
      <c r="AB280" s="86" t="str">
        <f t="shared" si="7"/>
        <v/>
      </c>
      <c r="AC280" s="68"/>
      <c r="AD280" s="37"/>
      <c r="AE280" s="38"/>
      <c r="AF280" s="39"/>
      <c r="AG280" s="111" t="s">
        <v>1445</v>
      </c>
      <c r="AH280" s="111" t="s">
        <v>21</v>
      </c>
      <c r="AI280" s="111" t="s">
        <v>1446</v>
      </c>
      <c r="AJ280" s="111" t="s">
        <v>1447</v>
      </c>
      <c r="AK280" s="111" t="s">
        <v>21</v>
      </c>
      <c r="AL280" s="111" t="s">
        <v>21</v>
      </c>
      <c r="AM280" s="111" t="b">
        <f>IF(AND(Table3[[#This Row],[Column68]]=TRUE,COUNTBLANK(Table3[[#This Row],[Date 1]:[Date 8]])=8),TRUE,FALSE)</f>
        <v>0</v>
      </c>
      <c r="AN280" s="111" t="b">
        <f>COUNTIF(Table3[[#This Row],[512]:[51]],"yes")&gt;0</f>
        <v>0</v>
      </c>
      <c r="AO280" s="40" t="str">
        <f>IF(Table3[[#This Row],[512]]="yes",Table3[[#This Row],[Column1]],"")</f>
        <v/>
      </c>
      <c r="AP280" s="40" t="str">
        <f>IF(Table3[[#This Row],[250]]="yes",Table3[[#This Row],[Column1.5]],"")</f>
        <v/>
      </c>
      <c r="AQ280" s="40" t="str">
        <f>IF(Table3[[#This Row],[288]]="yes",Table3[[#This Row],[Column2]],"")</f>
        <v/>
      </c>
      <c r="AR280" s="40" t="str">
        <f>IF(Table3[[#This Row],[144]]="yes",Table3[[#This Row],[Column3]],"")</f>
        <v/>
      </c>
      <c r="AS280" s="40" t="str">
        <f>IF(Table3[[#This Row],[26]]="yes",Table3[[#This Row],[Column4]],"")</f>
        <v/>
      </c>
      <c r="AT280" s="40" t="str">
        <f>IF(Table3[[#This Row],[51]]="yes",Table3[[#This Row],[Column5]],"")</f>
        <v/>
      </c>
      <c r="AU280" s="25" t="str">
        <f>IF(COUNTBLANK(Table3[[#This Row],[Date 1]:[Date 8]])=7,IF(Table3[[#This Row],[Column9]]&lt;&gt;"",IF(SUM(L280:S280)&lt;&gt;0,Table3[[#This Row],[Column9]],""),""),(SUBSTITUTE(TRIM(SUBSTITUTE(AO280&amp;","&amp;AP280&amp;","&amp;AQ280&amp;","&amp;AR280&amp;","&amp;AS280&amp;","&amp;AT280&amp;",",","," "))," ",", ")))</f>
        <v/>
      </c>
      <c r="AV280" s="31" t="e">
        <f>IF(COUNTBLANK(L280:AC280)&lt;&gt;13,IF(Table3[[#This Row],[Comments]]="Please order in multiples of 20. Minimum order of 100.",IF(COUNTBLANK(Table3[[#This Row],[Date 1]:[Order]])=12,"",1),1),IF(OR(F280="yes",G280="yes",H280="yes",I280="yes",J280="yes",K280="yes",#REF!="yes"),1,""))</f>
        <v>#REF!</v>
      </c>
    </row>
    <row r="281" spans="1:48" ht="36" thickBot="1" x14ac:dyDescent="0.4">
      <c r="A281" s="23" t="s">
        <v>128</v>
      </c>
      <c r="B281" s="125">
        <v>7305</v>
      </c>
      <c r="C281" s="13" t="s">
        <v>348</v>
      </c>
      <c r="D281" s="28" t="s">
        <v>614</v>
      </c>
      <c r="E281" s="27"/>
      <c r="F281" s="26" t="s">
        <v>88</v>
      </c>
      <c r="G281" s="26" t="s">
        <v>21</v>
      </c>
      <c r="H281" s="26" t="s">
        <v>88</v>
      </c>
      <c r="I281" s="26" t="s">
        <v>88</v>
      </c>
      <c r="J281" s="26" t="s">
        <v>21</v>
      </c>
      <c r="K281" s="26" t="s">
        <v>21</v>
      </c>
      <c r="L281" s="19"/>
      <c r="M281" s="17"/>
      <c r="N281" s="17"/>
      <c r="O281" s="17"/>
      <c r="P281" s="17"/>
      <c r="Q281" s="17"/>
      <c r="R281" s="17"/>
      <c r="S281" s="18"/>
      <c r="T281" s="131" t="str">
        <f>Table3[[#This Row],[Column12]]</f>
        <v>Auto:</v>
      </c>
      <c r="U281" s="22"/>
      <c r="V281" s="46" t="str">
        <f>IF(Table3[[#This Row],[TagOrderMethod]]="Ratio:","plants per 1 tag",IF(Table3[[#This Row],[TagOrderMethod]]="tags included","",IF(Table3[[#This Row],[TagOrderMethod]]="Qty:","tags",IF(Table3[[#This Row],[TagOrderMethod]]="Auto:",IF(U281&lt;&gt;"","tags","")))))</f>
        <v/>
      </c>
      <c r="W281" s="14">
        <v>25</v>
      </c>
      <c r="X281" s="14" t="str">
        <f>IF(ISNUMBER(SEARCH("tag",Table3[[#This Row],[Notes]])), "Yes", "No")</f>
        <v>No</v>
      </c>
      <c r="Y281" s="14" t="str">
        <f>IF(Table3[[#This Row],[Column11]]="yes","tags included","Auto:")</f>
        <v>Auto:</v>
      </c>
      <c r="Z28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Row],[TagOrderMethod]]="Auto:",IF(U281&gt;0,U281,IF(COUNTBLANK(L281:S281)=8,"",(IF(Table3[[#This Row],[Column11]]&lt;&gt;"no",Table3[[#This Row],[Size]]*(SUM(Table3[[#This Row],[Date 1]:[Date 8]])),"")))),""))),(Table3[[#This Row],[Bundle]])),"")</f>
        <v/>
      </c>
      <c r="AB281" s="86" t="str">
        <f t="shared" si="7"/>
        <v/>
      </c>
      <c r="AC281" s="68"/>
      <c r="AD281" s="37"/>
      <c r="AE281" s="38"/>
      <c r="AF281" s="39"/>
      <c r="AG281" s="111" t="s">
        <v>1448</v>
      </c>
      <c r="AH281" s="111" t="s">
        <v>21</v>
      </c>
      <c r="AI281" s="111" t="s">
        <v>1449</v>
      </c>
      <c r="AJ281" s="111" t="s">
        <v>1450</v>
      </c>
      <c r="AK281" s="111" t="s">
        <v>21</v>
      </c>
      <c r="AL281" s="111" t="s">
        <v>21</v>
      </c>
      <c r="AM281" s="111" t="b">
        <f>IF(AND(Table3[[#This Row],[Column68]]=TRUE,COUNTBLANK(Table3[[#This Row],[Date 1]:[Date 8]])=8),TRUE,FALSE)</f>
        <v>0</v>
      </c>
      <c r="AN281" s="111" t="b">
        <f>COUNTIF(Table3[[#This Row],[512]:[51]],"yes")&gt;0</f>
        <v>0</v>
      </c>
      <c r="AO281" s="40" t="str">
        <f>IF(Table3[[#This Row],[512]]="yes",Table3[[#This Row],[Column1]],"")</f>
        <v/>
      </c>
      <c r="AP281" s="40" t="str">
        <f>IF(Table3[[#This Row],[250]]="yes",Table3[[#This Row],[Column1.5]],"")</f>
        <v/>
      </c>
      <c r="AQ281" s="40" t="str">
        <f>IF(Table3[[#This Row],[288]]="yes",Table3[[#This Row],[Column2]],"")</f>
        <v/>
      </c>
      <c r="AR281" s="40" t="str">
        <f>IF(Table3[[#This Row],[144]]="yes",Table3[[#This Row],[Column3]],"")</f>
        <v/>
      </c>
      <c r="AS281" s="40" t="str">
        <f>IF(Table3[[#This Row],[26]]="yes",Table3[[#This Row],[Column4]],"")</f>
        <v/>
      </c>
      <c r="AT281" s="40" t="str">
        <f>IF(Table3[[#This Row],[51]]="yes",Table3[[#This Row],[Column5]],"")</f>
        <v/>
      </c>
      <c r="AU281" s="25" t="str">
        <f>IF(COUNTBLANK(Table3[[#This Row],[Date 1]:[Date 8]])=7,IF(Table3[[#This Row],[Column9]]&lt;&gt;"",IF(SUM(L281:S281)&lt;&gt;0,Table3[[#This Row],[Column9]],""),""),(SUBSTITUTE(TRIM(SUBSTITUTE(AO281&amp;","&amp;AP281&amp;","&amp;AQ281&amp;","&amp;AR281&amp;","&amp;AS281&amp;","&amp;AT281&amp;",",","," "))," ",", ")))</f>
        <v/>
      </c>
      <c r="AV281" s="31" t="e">
        <f>IF(COUNTBLANK(L281:AC281)&lt;&gt;13,IF(Table3[[#This Row],[Comments]]="Please order in multiples of 20. Minimum order of 100.",IF(COUNTBLANK(Table3[[#This Row],[Date 1]:[Order]])=12,"",1),1),IF(OR(F281="yes",G281="yes",H281="yes",I281="yes",J281="yes",K281="yes",#REF!="yes"),1,""))</f>
        <v>#REF!</v>
      </c>
    </row>
    <row r="282" spans="1:48" ht="36" thickBot="1" x14ac:dyDescent="0.4">
      <c r="A282" s="23" t="s">
        <v>128</v>
      </c>
      <c r="B282" s="125">
        <v>7306</v>
      </c>
      <c r="C282" s="13" t="s">
        <v>348</v>
      </c>
      <c r="D282" s="28" t="s">
        <v>450</v>
      </c>
      <c r="E282" s="27"/>
      <c r="F282" s="26" t="s">
        <v>88</v>
      </c>
      <c r="G282" s="26" t="s">
        <v>21</v>
      </c>
      <c r="H282" s="26" t="s">
        <v>88</v>
      </c>
      <c r="I282" s="26" t="s">
        <v>88</v>
      </c>
      <c r="J282" s="26" t="s">
        <v>21</v>
      </c>
      <c r="K282" s="26" t="s">
        <v>21</v>
      </c>
      <c r="L282" s="19"/>
      <c r="M282" s="17"/>
      <c r="N282" s="17"/>
      <c r="O282" s="17"/>
      <c r="P282" s="17"/>
      <c r="Q282" s="17"/>
      <c r="R282" s="17"/>
      <c r="S282" s="18"/>
      <c r="T282" s="131" t="str">
        <f>Table3[[#This Row],[Column12]]</f>
        <v>Auto:</v>
      </c>
      <c r="U282" s="22"/>
      <c r="V282" s="46" t="str">
        <f>IF(Table3[[#This Row],[TagOrderMethod]]="Ratio:","plants per 1 tag",IF(Table3[[#This Row],[TagOrderMethod]]="tags included","",IF(Table3[[#This Row],[TagOrderMethod]]="Qty:","tags",IF(Table3[[#This Row],[TagOrderMethod]]="Auto:",IF(U282&lt;&gt;"","tags","")))))</f>
        <v/>
      </c>
      <c r="W282" s="14">
        <v>25</v>
      </c>
      <c r="X282" s="14" t="str">
        <f>IF(ISNUMBER(SEARCH("tag",Table3[[#This Row],[Notes]])), "Yes", "No")</f>
        <v>No</v>
      </c>
      <c r="Y282" s="14" t="str">
        <f>IF(Table3[[#This Row],[Column11]]="yes","tags included","Auto:")</f>
        <v>Auto:</v>
      </c>
      <c r="Z28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Row],[TagOrderMethod]]="Auto:",IF(U282&gt;0,U282,IF(COUNTBLANK(L282:S282)=8,"",(IF(Table3[[#This Row],[Column11]]&lt;&gt;"no",Table3[[#This Row],[Size]]*(SUM(Table3[[#This Row],[Date 1]:[Date 8]])),"")))),""))),(Table3[[#This Row],[Bundle]])),"")</f>
        <v/>
      </c>
      <c r="AB282" s="86" t="str">
        <f t="shared" si="7"/>
        <v/>
      </c>
      <c r="AC282" s="68"/>
      <c r="AD282" s="37"/>
      <c r="AE282" s="38"/>
      <c r="AF282" s="39"/>
      <c r="AG282" s="111" t="s">
        <v>1451</v>
      </c>
      <c r="AH282" s="111" t="s">
        <v>21</v>
      </c>
      <c r="AI282" s="111" t="s">
        <v>1452</v>
      </c>
      <c r="AJ282" s="111" t="s">
        <v>1453</v>
      </c>
      <c r="AK282" s="111" t="s">
        <v>21</v>
      </c>
      <c r="AL282" s="111" t="s">
        <v>21</v>
      </c>
      <c r="AM282" s="111" t="b">
        <f>IF(AND(Table3[[#This Row],[Column68]]=TRUE,COUNTBLANK(Table3[[#This Row],[Date 1]:[Date 8]])=8),TRUE,FALSE)</f>
        <v>0</v>
      </c>
      <c r="AN282" s="111" t="b">
        <f>COUNTIF(Table3[[#This Row],[512]:[51]],"yes")&gt;0</f>
        <v>0</v>
      </c>
      <c r="AO282" s="40" t="str">
        <f>IF(Table3[[#This Row],[512]]="yes",Table3[[#This Row],[Column1]],"")</f>
        <v/>
      </c>
      <c r="AP282" s="40" t="str">
        <f>IF(Table3[[#This Row],[250]]="yes",Table3[[#This Row],[Column1.5]],"")</f>
        <v/>
      </c>
      <c r="AQ282" s="40" t="str">
        <f>IF(Table3[[#This Row],[288]]="yes",Table3[[#This Row],[Column2]],"")</f>
        <v/>
      </c>
      <c r="AR282" s="40" t="str">
        <f>IF(Table3[[#This Row],[144]]="yes",Table3[[#This Row],[Column3]],"")</f>
        <v/>
      </c>
      <c r="AS282" s="40" t="str">
        <f>IF(Table3[[#This Row],[26]]="yes",Table3[[#This Row],[Column4]],"")</f>
        <v/>
      </c>
      <c r="AT282" s="40" t="str">
        <f>IF(Table3[[#This Row],[51]]="yes",Table3[[#This Row],[Column5]],"")</f>
        <v/>
      </c>
      <c r="AU282" s="25" t="str">
        <f>IF(COUNTBLANK(Table3[[#This Row],[Date 1]:[Date 8]])=7,IF(Table3[[#This Row],[Column9]]&lt;&gt;"",IF(SUM(L282:S282)&lt;&gt;0,Table3[[#This Row],[Column9]],""),""),(SUBSTITUTE(TRIM(SUBSTITUTE(AO282&amp;","&amp;AP282&amp;","&amp;AQ282&amp;","&amp;AR282&amp;","&amp;AS282&amp;","&amp;AT282&amp;",",","," "))," ",", ")))</f>
        <v/>
      </c>
      <c r="AV282" s="31" t="e">
        <f>IF(COUNTBLANK(L282:AC282)&lt;&gt;13,IF(Table3[[#This Row],[Comments]]="Please order in multiples of 20. Minimum order of 100.",IF(COUNTBLANK(Table3[[#This Row],[Date 1]:[Order]])=12,"",1),1),IF(OR(F282="yes",G282="yes",H282="yes",I282="yes",J282="yes",K282="yes",#REF!="yes"),1,""))</f>
        <v>#REF!</v>
      </c>
    </row>
    <row r="283" spans="1:48" ht="36" thickBot="1" x14ac:dyDescent="0.4">
      <c r="A283" s="23" t="s">
        <v>128</v>
      </c>
      <c r="B283" s="125">
        <v>7511</v>
      </c>
      <c r="C283" s="13" t="s">
        <v>348</v>
      </c>
      <c r="D283" s="28" t="s">
        <v>451</v>
      </c>
      <c r="E283" s="27"/>
      <c r="F283" s="26" t="s">
        <v>88</v>
      </c>
      <c r="G283" s="26" t="s">
        <v>21</v>
      </c>
      <c r="H283" s="26" t="s">
        <v>88</v>
      </c>
      <c r="I283" s="26" t="s">
        <v>88</v>
      </c>
      <c r="J283" s="26" t="s">
        <v>21</v>
      </c>
      <c r="K283" s="26" t="s">
        <v>21</v>
      </c>
      <c r="L283" s="19"/>
      <c r="M283" s="17"/>
      <c r="N283" s="17"/>
      <c r="O283" s="17"/>
      <c r="P283" s="17"/>
      <c r="Q283" s="17"/>
      <c r="R283" s="17"/>
      <c r="S283" s="18"/>
      <c r="T283" s="131" t="str">
        <f>Table3[[#This Row],[Column12]]</f>
        <v>Auto:</v>
      </c>
      <c r="U283" s="22"/>
      <c r="V283" s="46" t="str">
        <f>IF(Table3[[#This Row],[TagOrderMethod]]="Ratio:","plants per 1 tag",IF(Table3[[#This Row],[TagOrderMethod]]="tags included","",IF(Table3[[#This Row],[TagOrderMethod]]="Qty:","tags",IF(Table3[[#This Row],[TagOrderMethod]]="Auto:",IF(U283&lt;&gt;"","tags","")))))</f>
        <v/>
      </c>
      <c r="W283" s="14">
        <v>25</v>
      </c>
      <c r="X283" s="14" t="str">
        <f>IF(ISNUMBER(SEARCH("tag",Table3[[#This Row],[Notes]])), "Yes", "No")</f>
        <v>No</v>
      </c>
      <c r="Y283" s="14" t="str">
        <f>IF(Table3[[#This Row],[Column11]]="yes","tags included","Auto:")</f>
        <v>Auto:</v>
      </c>
      <c r="Z28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Row],[TagOrderMethod]]="Auto:",IF(U283&gt;0,U283,IF(COUNTBLANK(L283:S283)=8,"",(IF(Table3[[#This Row],[Column11]]&lt;&gt;"no",Table3[[#This Row],[Size]]*(SUM(Table3[[#This Row],[Date 1]:[Date 8]])),"")))),""))),(Table3[[#This Row],[Bundle]])),"")</f>
        <v/>
      </c>
      <c r="AB283" s="86" t="str">
        <f t="shared" si="7"/>
        <v/>
      </c>
      <c r="AC283" s="68"/>
      <c r="AD283" s="37"/>
      <c r="AE283" s="38"/>
      <c r="AF283" s="39"/>
      <c r="AG283" s="111" t="s">
        <v>1454</v>
      </c>
      <c r="AH283" s="111" t="s">
        <v>21</v>
      </c>
      <c r="AI283" s="111" t="s">
        <v>1455</v>
      </c>
      <c r="AJ283" s="111" t="s">
        <v>1456</v>
      </c>
      <c r="AK283" s="111" t="s">
        <v>21</v>
      </c>
      <c r="AL283" s="111" t="s">
        <v>21</v>
      </c>
      <c r="AM283" s="111" t="b">
        <f>IF(AND(Table3[[#This Row],[Column68]]=TRUE,COUNTBLANK(Table3[[#This Row],[Date 1]:[Date 8]])=8),TRUE,FALSE)</f>
        <v>0</v>
      </c>
      <c r="AN283" s="111" t="b">
        <f>COUNTIF(Table3[[#This Row],[512]:[51]],"yes")&gt;0</f>
        <v>0</v>
      </c>
      <c r="AO283" s="40" t="str">
        <f>IF(Table3[[#This Row],[512]]="yes",Table3[[#This Row],[Column1]],"")</f>
        <v/>
      </c>
      <c r="AP283" s="40" t="str">
        <f>IF(Table3[[#This Row],[250]]="yes",Table3[[#This Row],[Column1.5]],"")</f>
        <v/>
      </c>
      <c r="AQ283" s="40" t="str">
        <f>IF(Table3[[#This Row],[288]]="yes",Table3[[#This Row],[Column2]],"")</f>
        <v/>
      </c>
      <c r="AR283" s="40" t="str">
        <f>IF(Table3[[#This Row],[144]]="yes",Table3[[#This Row],[Column3]],"")</f>
        <v/>
      </c>
      <c r="AS283" s="40" t="str">
        <f>IF(Table3[[#This Row],[26]]="yes",Table3[[#This Row],[Column4]],"")</f>
        <v/>
      </c>
      <c r="AT283" s="40" t="str">
        <f>IF(Table3[[#This Row],[51]]="yes",Table3[[#This Row],[Column5]],"")</f>
        <v/>
      </c>
      <c r="AU283" s="25" t="str">
        <f>IF(COUNTBLANK(Table3[[#This Row],[Date 1]:[Date 8]])=7,IF(Table3[[#This Row],[Column9]]&lt;&gt;"",IF(SUM(L283:S283)&lt;&gt;0,Table3[[#This Row],[Column9]],""),""),(SUBSTITUTE(TRIM(SUBSTITUTE(AO283&amp;","&amp;AP283&amp;","&amp;AQ283&amp;","&amp;AR283&amp;","&amp;AS283&amp;","&amp;AT283&amp;",",","," "))," ",", ")))</f>
        <v/>
      </c>
      <c r="AV283" s="31" t="e">
        <f>IF(COUNTBLANK(L283:AC283)&lt;&gt;13,IF(Table3[[#This Row],[Comments]]="Please order in multiples of 20. Minimum order of 100.",IF(COUNTBLANK(Table3[[#This Row],[Date 1]:[Order]])=12,"",1),1),IF(OR(F283="yes",G283="yes",H283="yes",I283="yes",J283="yes",K283="yes",#REF!="yes"),1,""))</f>
        <v>#REF!</v>
      </c>
    </row>
    <row r="284" spans="1:48" ht="36" thickBot="1" x14ac:dyDescent="0.4">
      <c r="A284" s="23" t="s">
        <v>128</v>
      </c>
      <c r="B284" s="125">
        <v>7315</v>
      </c>
      <c r="C284" s="13" t="s">
        <v>348</v>
      </c>
      <c r="D284" s="28" t="s">
        <v>452</v>
      </c>
      <c r="E284" s="27"/>
      <c r="F284" s="26" t="s">
        <v>88</v>
      </c>
      <c r="G284" s="26" t="s">
        <v>21</v>
      </c>
      <c r="H284" s="26" t="s">
        <v>88</v>
      </c>
      <c r="I284" s="26" t="s">
        <v>88</v>
      </c>
      <c r="J284" s="26" t="s">
        <v>21</v>
      </c>
      <c r="K284" s="26" t="s">
        <v>21</v>
      </c>
      <c r="L284" s="19"/>
      <c r="M284" s="17"/>
      <c r="N284" s="17"/>
      <c r="O284" s="17"/>
      <c r="P284" s="17"/>
      <c r="Q284" s="17"/>
      <c r="R284" s="17"/>
      <c r="S284" s="18"/>
      <c r="T284" s="131" t="str">
        <f>Table3[[#This Row],[Column12]]</f>
        <v>Auto:</v>
      </c>
      <c r="U284" s="22"/>
      <c r="V284" s="46" t="str">
        <f>IF(Table3[[#This Row],[TagOrderMethod]]="Ratio:","plants per 1 tag",IF(Table3[[#This Row],[TagOrderMethod]]="tags included","",IF(Table3[[#This Row],[TagOrderMethod]]="Qty:","tags",IF(Table3[[#This Row],[TagOrderMethod]]="Auto:",IF(U284&lt;&gt;"","tags","")))))</f>
        <v/>
      </c>
      <c r="W284" s="14">
        <v>25</v>
      </c>
      <c r="X284" s="14" t="str">
        <f>IF(ISNUMBER(SEARCH("tag",Table3[[#This Row],[Notes]])), "Yes", "No")</f>
        <v>No</v>
      </c>
      <c r="Y284" s="14" t="str">
        <f>IF(Table3[[#This Row],[Column11]]="yes","tags included","Auto:")</f>
        <v>Auto:</v>
      </c>
      <c r="Z28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Row],[TagOrderMethod]]="Auto:",IF(U284&gt;0,U284,IF(COUNTBLANK(L284:S284)=8,"",(IF(Table3[[#This Row],[Column11]]&lt;&gt;"no",Table3[[#This Row],[Size]]*(SUM(Table3[[#This Row],[Date 1]:[Date 8]])),"")))),""))),(Table3[[#This Row],[Bundle]])),"")</f>
        <v/>
      </c>
      <c r="AB284" s="86" t="str">
        <f t="shared" si="7"/>
        <v/>
      </c>
      <c r="AC284" s="68"/>
      <c r="AD284" s="37"/>
      <c r="AE284" s="38"/>
      <c r="AF284" s="39"/>
      <c r="AG284" s="111" t="s">
        <v>315</v>
      </c>
      <c r="AH284" s="111" t="s">
        <v>21</v>
      </c>
      <c r="AI284" s="111" t="s">
        <v>316</v>
      </c>
      <c r="AJ284" s="111" t="s">
        <v>317</v>
      </c>
      <c r="AK284" s="111" t="s">
        <v>21</v>
      </c>
      <c r="AL284" s="111" t="s">
        <v>21</v>
      </c>
      <c r="AM284" s="111" t="b">
        <f>IF(AND(Table3[[#This Row],[Column68]]=TRUE,COUNTBLANK(Table3[[#This Row],[Date 1]:[Date 8]])=8),TRUE,FALSE)</f>
        <v>0</v>
      </c>
      <c r="AN284" s="111" t="b">
        <f>COUNTIF(Table3[[#This Row],[512]:[51]],"yes")&gt;0</f>
        <v>0</v>
      </c>
      <c r="AO284" s="40" t="str">
        <f>IF(Table3[[#This Row],[512]]="yes",Table3[[#This Row],[Column1]],"")</f>
        <v/>
      </c>
      <c r="AP284" s="40" t="str">
        <f>IF(Table3[[#This Row],[250]]="yes",Table3[[#This Row],[Column1.5]],"")</f>
        <v/>
      </c>
      <c r="AQ284" s="40" t="str">
        <f>IF(Table3[[#This Row],[288]]="yes",Table3[[#This Row],[Column2]],"")</f>
        <v/>
      </c>
      <c r="AR284" s="40" t="str">
        <f>IF(Table3[[#This Row],[144]]="yes",Table3[[#This Row],[Column3]],"")</f>
        <v/>
      </c>
      <c r="AS284" s="40" t="str">
        <f>IF(Table3[[#This Row],[26]]="yes",Table3[[#This Row],[Column4]],"")</f>
        <v/>
      </c>
      <c r="AT284" s="40" t="str">
        <f>IF(Table3[[#This Row],[51]]="yes",Table3[[#This Row],[Column5]],"")</f>
        <v/>
      </c>
      <c r="AU284" s="25" t="str">
        <f>IF(COUNTBLANK(Table3[[#This Row],[Date 1]:[Date 8]])=7,IF(Table3[[#This Row],[Column9]]&lt;&gt;"",IF(SUM(L284:S284)&lt;&gt;0,Table3[[#This Row],[Column9]],""),""),(SUBSTITUTE(TRIM(SUBSTITUTE(AO284&amp;","&amp;AP284&amp;","&amp;AQ284&amp;","&amp;AR284&amp;","&amp;AS284&amp;","&amp;AT284&amp;",",","," "))," ",", ")))</f>
        <v/>
      </c>
      <c r="AV284" s="31" t="e">
        <f>IF(COUNTBLANK(L284:AC284)&lt;&gt;13,IF(Table3[[#This Row],[Comments]]="Please order in multiples of 20. Minimum order of 100.",IF(COUNTBLANK(Table3[[#This Row],[Date 1]:[Order]])=12,"",1),1),IF(OR(F284="yes",G284="yes",H284="yes",I284="yes",J284="yes",K284="yes",#REF!="yes"),1,""))</f>
        <v>#REF!</v>
      </c>
    </row>
    <row r="285" spans="1:48" ht="36" thickBot="1" x14ac:dyDescent="0.4">
      <c r="A285" s="23" t="s">
        <v>128</v>
      </c>
      <c r="B285" s="125">
        <v>7332</v>
      </c>
      <c r="C285" s="13" t="s">
        <v>348</v>
      </c>
      <c r="D285" s="28" t="s">
        <v>453</v>
      </c>
      <c r="E285" s="27"/>
      <c r="F285" s="26" t="s">
        <v>88</v>
      </c>
      <c r="G285" s="26" t="s">
        <v>21</v>
      </c>
      <c r="H285" s="26" t="s">
        <v>88</v>
      </c>
      <c r="I285" s="26" t="s">
        <v>88</v>
      </c>
      <c r="J285" s="26" t="s">
        <v>21</v>
      </c>
      <c r="K285" s="26" t="s">
        <v>21</v>
      </c>
      <c r="L285" s="19"/>
      <c r="M285" s="17"/>
      <c r="N285" s="17"/>
      <c r="O285" s="17"/>
      <c r="P285" s="17"/>
      <c r="Q285" s="17"/>
      <c r="R285" s="17"/>
      <c r="S285" s="18"/>
      <c r="T285" s="131" t="str">
        <f>Table3[[#This Row],[Column12]]</f>
        <v>Auto:</v>
      </c>
      <c r="U285" s="22"/>
      <c r="V285" s="46" t="str">
        <f>IF(Table3[[#This Row],[TagOrderMethod]]="Ratio:","plants per 1 tag",IF(Table3[[#This Row],[TagOrderMethod]]="tags included","",IF(Table3[[#This Row],[TagOrderMethod]]="Qty:","tags",IF(Table3[[#This Row],[TagOrderMethod]]="Auto:",IF(U285&lt;&gt;"","tags","")))))</f>
        <v/>
      </c>
      <c r="W285" s="14">
        <v>25</v>
      </c>
      <c r="X285" s="14" t="str">
        <f>IF(ISNUMBER(SEARCH("tag",Table3[[#This Row],[Notes]])), "Yes", "No")</f>
        <v>No</v>
      </c>
      <c r="Y285" s="14" t="str">
        <f>IF(Table3[[#This Row],[Column11]]="yes","tags included","Auto:")</f>
        <v>Auto:</v>
      </c>
      <c r="Z28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Row],[TagOrderMethod]]="Auto:",IF(U285&gt;0,U285,IF(COUNTBLANK(L285:S285)=8,"",(IF(Table3[[#This Row],[Column11]]&lt;&gt;"no",Table3[[#This Row],[Size]]*(SUM(Table3[[#This Row],[Date 1]:[Date 8]])),"")))),""))),(Table3[[#This Row],[Bundle]])),"")</f>
        <v/>
      </c>
      <c r="AB285" s="86" t="str">
        <f t="shared" si="7"/>
        <v/>
      </c>
      <c r="AC285" s="68"/>
      <c r="AD285" s="37"/>
      <c r="AE285" s="38"/>
      <c r="AF285" s="39"/>
      <c r="AG285" s="111" t="s">
        <v>1457</v>
      </c>
      <c r="AH285" s="111" t="s">
        <v>21</v>
      </c>
      <c r="AI285" s="111" t="s">
        <v>1458</v>
      </c>
      <c r="AJ285" s="111" t="s">
        <v>1459</v>
      </c>
      <c r="AK285" s="111" t="s">
        <v>21</v>
      </c>
      <c r="AL285" s="111" t="s">
        <v>21</v>
      </c>
      <c r="AM285" s="111" t="b">
        <f>IF(AND(Table3[[#This Row],[Column68]]=TRUE,COUNTBLANK(Table3[[#This Row],[Date 1]:[Date 8]])=8),TRUE,FALSE)</f>
        <v>0</v>
      </c>
      <c r="AN285" s="111" t="b">
        <f>COUNTIF(Table3[[#This Row],[512]:[51]],"yes")&gt;0</f>
        <v>0</v>
      </c>
      <c r="AO285" s="40" t="str">
        <f>IF(Table3[[#This Row],[512]]="yes",Table3[[#This Row],[Column1]],"")</f>
        <v/>
      </c>
      <c r="AP285" s="40" t="str">
        <f>IF(Table3[[#This Row],[250]]="yes",Table3[[#This Row],[Column1.5]],"")</f>
        <v/>
      </c>
      <c r="AQ285" s="40" t="str">
        <f>IF(Table3[[#This Row],[288]]="yes",Table3[[#This Row],[Column2]],"")</f>
        <v/>
      </c>
      <c r="AR285" s="40" t="str">
        <f>IF(Table3[[#This Row],[144]]="yes",Table3[[#This Row],[Column3]],"")</f>
        <v/>
      </c>
      <c r="AS285" s="40" t="str">
        <f>IF(Table3[[#This Row],[26]]="yes",Table3[[#This Row],[Column4]],"")</f>
        <v/>
      </c>
      <c r="AT285" s="40" t="str">
        <f>IF(Table3[[#This Row],[51]]="yes",Table3[[#This Row],[Column5]],"")</f>
        <v/>
      </c>
      <c r="AU285" s="25" t="str">
        <f>IF(COUNTBLANK(Table3[[#This Row],[Date 1]:[Date 8]])=7,IF(Table3[[#This Row],[Column9]]&lt;&gt;"",IF(SUM(L285:S285)&lt;&gt;0,Table3[[#This Row],[Column9]],""),""),(SUBSTITUTE(TRIM(SUBSTITUTE(AO285&amp;","&amp;AP285&amp;","&amp;AQ285&amp;","&amp;AR285&amp;","&amp;AS285&amp;","&amp;AT285&amp;",",","," "))," ",", ")))</f>
        <v/>
      </c>
      <c r="AV285" s="31" t="e">
        <f>IF(COUNTBLANK(L285:AC285)&lt;&gt;13,IF(Table3[[#This Row],[Comments]]="Please order in multiples of 20. Minimum order of 100.",IF(COUNTBLANK(Table3[[#This Row],[Date 1]:[Order]])=12,"",1),1),IF(OR(F285="yes",G285="yes",H285="yes",I285="yes",J285="yes",K285="yes",#REF!="yes"),1,""))</f>
        <v>#REF!</v>
      </c>
    </row>
    <row r="286" spans="1:48" ht="36" thickBot="1" x14ac:dyDescent="0.4">
      <c r="A286" s="23" t="s">
        <v>128</v>
      </c>
      <c r="B286" s="125">
        <v>7322</v>
      </c>
      <c r="C286" s="13" t="s">
        <v>348</v>
      </c>
      <c r="D286" s="28" t="s">
        <v>615</v>
      </c>
      <c r="E286" s="27"/>
      <c r="F286" s="26" t="s">
        <v>88</v>
      </c>
      <c r="G286" s="26" t="s">
        <v>21</v>
      </c>
      <c r="H286" s="26" t="s">
        <v>88</v>
      </c>
      <c r="I286" s="26" t="s">
        <v>88</v>
      </c>
      <c r="J286" s="26" t="s">
        <v>21</v>
      </c>
      <c r="K286" s="26" t="s">
        <v>21</v>
      </c>
      <c r="L286" s="19"/>
      <c r="M286" s="17"/>
      <c r="N286" s="17"/>
      <c r="O286" s="17"/>
      <c r="P286" s="17"/>
      <c r="Q286" s="17"/>
      <c r="R286" s="17"/>
      <c r="S286" s="18"/>
      <c r="T286" s="131" t="str">
        <f>Table3[[#This Row],[Column12]]</f>
        <v>Auto:</v>
      </c>
      <c r="U286" s="22"/>
      <c r="V286" s="46" t="str">
        <f>IF(Table3[[#This Row],[TagOrderMethod]]="Ratio:","plants per 1 tag",IF(Table3[[#This Row],[TagOrderMethod]]="tags included","",IF(Table3[[#This Row],[TagOrderMethod]]="Qty:","tags",IF(Table3[[#This Row],[TagOrderMethod]]="Auto:",IF(U286&lt;&gt;"","tags","")))))</f>
        <v/>
      </c>
      <c r="W286" s="14">
        <v>25</v>
      </c>
      <c r="X286" s="14" t="str">
        <f>IF(ISNUMBER(SEARCH("tag",Table3[[#This Row],[Notes]])), "Yes", "No")</f>
        <v>No</v>
      </c>
      <c r="Y286" s="14" t="str">
        <f>IF(Table3[[#This Row],[Column11]]="yes","tags included","Auto:")</f>
        <v>Auto:</v>
      </c>
      <c r="Z28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Row],[TagOrderMethod]]="Auto:",IF(U286&gt;0,U286,IF(COUNTBLANK(L286:S286)=8,"",(IF(Table3[[#This Row],[Column11]]&lt;&gt;"no",Table3[[#This Row],[Size]]*(SUM(Table3[[#This Row],[Date 1]:[Date 8]])),"")))),""))),(Table3[[#This Row],[Bundle]])),"")</f>
        <v/>
      </c>
      <c r="AB286" s="86" t="str">
        <f t="shared" si="7"/>
        <v/>
      </c>
      <c r="AC286" s="68"/>
      <c r="AD286" s="37"/>
      <c r="AE286" s="38"/>
      <c r="AF286" s="39"/>
      <c r="AG286" s="111" t="s">
        <v>1460</v>
      </c>
      <c r="AH286" s="111" t="s">
        <v>21</v>
      </c>
      <c r="AI286" s="111" t="s">
        <v>1461</v>
      </c>
      <c r="AJ286" s="111" t="s">
        <v>1462</v>
      </c>
      <c r="AK286" s="111" t="s">
        <v>21</v>
      </c>
      <c r="AL286" s="111" t="s">
        <v>21</v>
      </c>
      <c r="AM286" s="111" t="b">
        <f>IF(AND(Table3[[#This Row],[Column68]]=TRUE,COUNTBLANK(Table3[[#This Row],[Date 1]:[Date 8]])=8),TRUE,FALSE)</f>
        <v>0</v>
      </c>
      <c r="AN286" s="111" t="b">
        <f>COUNTIF(Table3[[#This Row],[512]:[51]],"yes")&gt;0</f>
        <v>0</v>
      </c>
      <c r="AO286" s="40" t="str">
        <f>IF(Table3[[#This Row],[512]]="yes",Table3[[#This Row],[Column1]],"")</f>
        <v/>
      </c>
      <c r="AP286" s="40" t="str">
        <f>IF(Table3[[#This Row],[250]]="yes",Table3[[#This Row],[Column1.5]],"")</f>
        <v/>
      </c>
      <c r="AQ286" s="40" t="str">
        <f>IF(Table3[[#This Row],[288]]="yes",Table3[[#This Row],[Column2]],"")</f>
        <v/>
      </c>
      <c r="AR286" s="40" t="str">
        <f>IF(Table3[[#This Row],[144]]="yes",Table3[[#This Row],[Column3]],"")</f>
        <v/>
      </c>
      <c r="AS286" s="40" t="str">
        <f>IF(Table3[[#This Row],[26]]="yes",Table3[[#This Row],[Column4]],"")</f>
        <v/>
      </c>
      <c r="AT286" s="40" t="str">
        <f>IF(Table3[[#This Row],[51]]="yes",Table3[[#This Row],[Column5]],"")</f>
        <v/>
      </c>
      <c r="AU286" s="25" t="str">
        <f>IF(COUNTBLANK(Table3[[#This Row],[Date 1]:[Date 8]])=7,IF(Table3[[#This Row],[Column9]]&lt;&gt;"",IF(SUM(L286:S286)&lt;&gt;0,Table3[[#This Row],[Column9]],""),""),(SUBSTITUTE(TRIM(SUBSTITUTE(AO286&amp;","&amp;AP286&amp;","&amp;AQ286&amp;","&amp;AR286&amp;","&amp;AS286&amp;","&amp;AT286&amp;",",","," "))," ",", ")))</f>
        <v/>
      </c>
      <c r="AV286" s="31" t="e">
        <f>IF(COUNTBLANK(L286:AC286)&lt;&gt;13,IF(Table3[[#This Row],[Comments]]="Please order in multiples of 20. Minimum order of 100.",IF(COUNTBLANK(Table3[[#This Row],[Date 1]:[Order]])=12,"",1),1),IF(OR(F286="yes",G286="yes",H286="yes",I286="yes",J286="yes",K286="yes",#REF!="yes"),1,""))</f>
        <v>#REF!</v>
      </c>
    </row>
    <row r="287" spans="1:48" ht="36" thickBot="1" x14ac:dyDescent="0.4">
      <c r="A287" s="23" t="s">
        <v>128</v>
      </c>
      <c r="B287" s="125">
        <v>7323</v>
      </c>
      <c r="C287" s="13" t="s">
        <v>348</v>
      </c>
      <c r="D287" s="28" t="s">
        <v>616</v>
      </c>
      <c r="E287" s="27"/>
      <c r="F287" s="26" t="s">
        <v>88</v>
      </c>
      <c r="G287" s="26" t="s">
        <v>21</v>
      </c>
      <c r="H287" s="26" t="s">
        <v>88</v>
      </c>
      <c r="I287" s="26" t="s">
        <v>88</v>
      </c>
      <c r="J287" s="26" t="s">
        <v>21</v>
      </c>
      <c r="K287" s="26" t="s">
        <v>21</v>
      </c>
      <c r="L287" s="19"/>
      <c r="M287" s="17"/>
      <c r="N287" s="17"/>
      <c r="O287" s="17"/>
      <c r="P287" s="17"/>
      <c r="Q287" s="17"/>
      <c r="R287" s="17"/>
      <c r="S287" s="18"/>
      <c r="T287" s="131" t="str">
        <f>Table3[[#This Row],[Column12]]</f>
        <v>Auto:</v>
      </c>
      <c r="U287" s="22"/>
      <c r="V287" s="46" t="str">
        <f>IF(Table3[[#This Row],[TagOrderMethod]]="Ratio:","plants per 1 tag",IF(Table3[[#This Row],[TagOrderMethod]]="tags included","",IF(Table3[[#This Row],[TagOrderMethod]]="Qty:","tags",IF(Table3[[#This Row],[TagOrderMethod]]="Auto:",IF(U287&lt;&gt;"","tags","")))))</f>
        <v/>
      </c>
      <c r="W287" s="14">
        <v>25</v>
      </c>
      <c r="X287" s="14" t="str">
        <f>IF(ISNUMBER(SEARCH("tag",Table3[[#This Row],[Notes]])), "Yes", "No")</f>
        <v>No</v>
      </c>
      <c r="Y287" s="14" t="str">
        <f>IF(Table3[[#This Row],[Column11]]="yes","tags included","Auto:")</f>
        <v>Auto:</v>
      </c>
      <c r="Z28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Row],[TagOrderMethod]]="Auto:",IF(U287&gt;0,U287,IF(COUNTBLANK(L287:S287)=8,"",(IF(Table3[[#This Row],[Column11]]&lt;&gt;"no",Table3[[#This Row],[Size]]*(SUM(Table3[[#This Row],[Date 1]:[Date 8]])),"")))),""))),(Table3[[#This Row],[Bundle]])),"")</f>
        <v/>
      </c>
      <c r="AB287" s="86" t="str">
        <f t="shared" si="7"/>
        <v/>
      </c>
      <c r="AC287" s="68"/>
      <c r="AD287" s="37"/>
      <c r="AE287" s="38"/>
      <c r="AF287" s="39"/>
      <c r="AG287" s="111" t="s">
        <v>1463</v>
      </c>
      <c r="AH287" s="111" t="s">
        <v>21</v>
      </c>
      <c r="AI287" s="111" t="s">
        <v>1464</v>
      </c>
      <c r="AJ287" s="111" t="s">
        <v>1465</v>
      </c>
      <c r="AK287" s="111" t="s">
        <v>21</v>
      </c>
      <c r="AL287" s="111" t="s">
        <v>21</v>
      </c>
      <c r="AM287" s="111" t="b">
        <f>IF(AND(Table3[[#This Row],[Column68]]=TRUE,COUNTBLANK(Table3[[#This Row],[Date 1]:[Date 8]])=8),TRUE,FALSE)</f>
        <v>0</v>
      </c>
      <c r="AN287" s="111" t="b">
        <f>COUNTIF(Table3[[#This Row],[512]:[51]],"yes")&gt;0</f>
        <v>0</v>
      </c>
      <c r="AO287" s="40" t="str">
        <f>IF(Table3[[#This Row],[512]]="yes",Table3[[#This Row],[Column1]],"")</f>
        <v/>
      </c>
      <c r="AP287" s="40" t="str">
        <f>IF(Table3[[#This Row],[250]]="yes",Table3[[#This Row],[Column1.5]],"")</f>
        <v/>
      </c>
      <c r="AQ287" s="40" t="str">
        <f>IF(Table3[[#This Row],[288]]="yes",Table3[[#This Row],[Column2]],"")</f>
        <v/>
      </c>
      <c r="AR287" s="40" t="str">
        <f>IF(Table3[[#This Row],[144]]="yes",Table3[[#This Row],[Column3]],"")</f>
        <v/>
      </c>
      <c r="AS287" s="40" t="str">
        <f>IF(Table3[[#This Row],[26]]="yes",Table3[[#This Row],[Column4]],"")</f>
        <v/>
      </c>
      <c r="AT287" s="40" t="str">
        <f>IF(Table3[[#This Row],[51]]="yes",Table3[[#This Row],[Column5]],"")</f>
        <v/>
      </c>
      <c r="AU287" s="25" t="str">
        <f>IF(COUNTBLANK(Table3[[#This Row],[Date 1]:[Date 8]])=7,IF(Table3[[#This Row],[Column9]]&lt;&gt;"",IF(SUM(L287:S287)&lt;&gt;0,Table3[[#This Row],[Column9]],""),""),(SUBSTITUTE(TRIM(SUBSTITUTE(AO287&amp;","&amp;AP287&amp;","&amp;AQ287&amp;","&amp;AR287&amp;","&amp;AS287&amp;","&amp;AT287&amp;",",","," "))," ",", ")))</f>
        <v/>
      </c>
      <c r="AV287" s="31" t="e">
        <f>IF(COUNTBLANK(L287:AC287)&lt;&gt;13,IF(Table3[[#This Row],[Comments]]="Please order in multiples of 20. Minimum order of 100.",IF(COUNTBLANK(Table3[[#This Row],[Date 1]:[Order]])=12,"",1),1),IF(OR(F287="yes",G287="yes",H287="yes",I287="yes",J287="yes",K287="yes",#REF!="yes"),1,""))</f>
        <v>#REF!</v>
      </c>
    </row>
    <row r="288" spans="1:48" ht="36" thickBot="1" x14ac:dyDescent="0.4">
      <c r="A288" s="23" t="s">
        <v>128</v>
      </c>
      <c r="B288" s="125">
        <v>8005</v>
      </c>
      <c r="C288" s="13" t="s">
        <v>454</v>
      </c>
      <c r="D288" s="28" t="s">
        <v>1466</v>
      </c>
      <c r="E288" s="27"/>
      <c r="F288" s="26" t="s">
        <v>21</v>
      </c>
      <c r="G288" s="26" t="s">
        <v>21</v>
      </c>
      <c r="H288" s="26" t="s">
        <v>21</v>
      </c>
      <c r="I288" s="26" t="s">
        <v>88</v>
      </c>
      <c r="J288" s="26" t="s">
        <v>88</v>
      </c>
      <c r="K288" s="26" t="s">
        <v>21</v>
      </c>
      <c r="L288" s="19"/>
      <c r="M288" s="17"/>
      <c r="N288" s="17"/>
      <c r="O288" s="17"/>
      <c r="P288" s="17"/>
      <c r="Q288" s="17"/>
      <c r="R288" s="17"/>
      <c r="S288" s="18"/>
      <c r="T288" s="131" t="str">
        <f>Table3[[#This Row],[Column12]]</f>
        <v>Auto:</v>
      </c>
      <c r="U288" s="22"/>
      <c r="V288" s="46" t="str">
        <f>IF(Table3[[#This Row],[TagOrderMethod]]="Ratio:","plants per 1 tag",IF(Table3[[#This Row],[TagOrderMethod]]="tags included","",IF(Table3[[#This Row],[TagOrderMethod]]="Qty:","tags",IF(Table3[[#This Row],[TagOrderMethod]]="Auto:",IF(U288&lt;&gt;"","tags","")))))</f>
        <v/>
      </c>
      <c r="W288" s="14">
        <v>25</v>
      </c>
      <c r="X288" s="14" t="str">
        <f>IF(ISNUMBER(SEARCH("tag",Table3[[#This Row],[Notes]])), "Yes", "No")</f>
        <v>No</v>
      </c>
      <c r="Y288" s="14" t="str">
        <f>IF(Table3[[#This Row],[Column11]]="yes","tags included","Auto:")</f>
        <v>Auto:</v>
      </c>
      <c r="Z28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Row],[TagOrderMethod]]="Auto:",IF(U288&gt;0,U288,IF(COUNTBLANK(L288:S288)=8,"",(IF(Table3[[#This Row],[Column11]]&lt;&gt;"no",Table3[[#This Row],[Size]]*(SUM(Table3[[#This Row],[Date 1]:[Date 8]])),"")))),""))),(Table3[[#This Row],[Bundle]])),"")</f>
        <v/>
      </c>
      <c r="AB288" s="86" t="str">
        <f t="shared" si="7"/>
        <v/>
      </c>
      <c r="AC288" s="68"/>
      <c r="AD288" s="37"/>
      <c r="AE288" s="38"/>
      <c r="AF288" s="39"/>
      <c r="AG288" s="111" t="s">
        <v>21</v>
      </c>
      <c r="AH288" s="111" t="s">
        <v>21</v>
      </c>
      <c r="AI288" s="111" t="s">
        <v>21</v>
      </c>
      <c r="AJ288" s="111" t="s">
        <v>1475</v>
      </c>
      <c r="AK288" s="111" t="s">
        <v>1476</v>
      </c>
      <c r="AL288" s="111" t="s">
        <v>21</v>
      </c>
      <c r="AM288" s="111" t="b">
        <f>IF(AND(Table3[[#This Row],[Column68]]=TRUE,COUNTBLANK(Table3[[#This Row],[Date 1]:[Date 8]])=8),TRUE,FALSE)</f>
        <v>0</v>
      </c>
      <c r="AN288" s="111" t="b">
        <f>COUNTIF(Table3[[#This Row],[512]:[51]],"yes")&gt;0</f>
        <v>0</v>
      </c>
      <c r="AO288" s="40" t="str">
        <f>IF(Table3[[#This Row],[512]]="yes",Table3[[#This Row],[Column1]],"")</f>
        <v/>
      </c>
      <c r="AP288" s="40" t="str">
        <f>IF(Table3[[#This Row],[250]]="yes",Table3[[#This Row],[Column1.5]],"")</f>
        <v/>
      </c>
      <c r="AQ288" s="40" t="str">
        <f>IF(Table3[[#This Row],[288]]="yes",Table3[[#This Row],[Column2]],"")</f>
        <v/>
      </c>
      <c r="AR288" s="40" t="str">
        <f>IF(Table3[[#This Row],[144]]="yes",Table3[[#This Row],[Column3]],"")</f>
        <v/>
      </c>
      <c r="AS288" s="40" t="str">
        <f>IF(Table3[[#This Row],[26]]="yes",Table3[[#This Row],[Column4]],"")</f>
        <v/>
      </c>
      <c r="AT288" s="40" t="str">
        <f>IF(Table3[[#This Row],[51]]="yes",Table3[[#This Row],[Column5]],"")</f>
        <v/>
      </c>
      <c r="AU288" s="25" t="str">
        <f>IF(COUNTBLANK(Table3[[#This Row],[Date 1]:[Date 8]])=7,IF(Table3[[#This Row],[Column9]]&lt;&gt;"",IF(SUM(L288:S288)&lt;&gt;0,Table3[[#This Row],[Column9]],""),""),(SUBSTITUTE(TRIM(SUBSTITUTE(AO288&amp;","&amp;AP288&amp;","&amp;AQ288&amp;","&amp;AR288&amp;","&amp;AS288&amp;","&amp;AT288&amp;",",","," "))," ",", ")))</f>
        <v/>
      </c>
      <c r="AV288" s="31" t="e">
        <f>IF(COUNTBLANK(L288:AC288)&lt;&gt;13,IF(Table3[[#This Row],[Comments]]="Please order in multiples of 20. Minimum order of 100.",IF(COUNTBLANK(Table3[[#This Row],[Date 1]:[Order]])=12,"",1),1),IF(OR(F288="yes",G288="yes",H288="yes",I288="yes",J288="yes",K288="yes",#REF!="yes"),1,""))</f>
        <v>#REF!</v>
      </c>
    </row>
    <row r="289" spans="1:48" ht="36" thickBot="1" x14ac:dyDescent="0.4">
      <c r="A289" s="23" t="s">
        <v>128</v>
      </c>
      <c r="B289" s="125">
        <v>8014</v>
      </c>
      <c r="C289" s="13" t="s">
        <v>454</v>
      </c>
      <c r="D289" s="28" t="s">
        <v>261</v>
      </c>
      <c r="E289" s="27"/>
      <c r="F289" s="26" t="s">
        <v>21</v>
      </c>
      <c r="G289" s="26" t="s">
        <v>21</v>
      </c>
      <c r="H289" s="26" t="s">
        <v>21</v>
      </c>
      <c r="I289" s="26" t="s">
        <v>88</v>
      </c>
      <c r="J289" s="26" t="s">
        <v>88</v>
      </c>
      <c r="K289" s="26" t="s">
        <v>21</v>
      </c>
      <c r="L289" s="19"/>
      <c r="M289" s="17"/>
      <c r="N289" s="17"/>
      <c r="O289" s="17"/>
      <c r="P289" s="17"/>
      <c r="Q289" s="17"/>
      <c r="R289" s="17"/>
      <c r="S289" s="18"/>
      <c r="T289" s="131" t="str">
        <f>Table3[[#This Row],[Column12]]</f>
        <v>Auto:</v>
      </c>
      <c r="U289" s="22"/>
      <c r="V289" s="46" t="str">
        <f>IF(Table3[[#This Row],[TagOrderMethod]]="Ratio:","plants per 1 tag",IF(Table3[[#This Row],[TagOrderMethod]]="tags included","",IF(Table3[[#This Row],[TagOrderMethod]]="Qty:","tags",IF(Table3[[#This Row],[TagOrderMethod]]="Auto:",IF(U289&lt;&gt;"","tags","")))))</f>
        <v/>
      </c>
      <c r="W289" s="14">
        <v>25</v>
      </c>
      <c r="X289" s="14" t="str">
        <f>IF(ISNUMBER(SEARCH("tag",Table3[[#This Row],[Notes]])), "Yes", "No")</f>
        <v>No</v>
      </c>
      <c r="Y289" s="14" t="str">
        <f>IF(Table3[[#This Row],[Column11]]="yes","tags included","Auto:")</f>
        <v>Auto:</v>
      </c>
      <c r="Z28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8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Row],[TagOrderMethod]]="Auto:",IF(U289&gt;0,U289,IF(COUNTBLANK(L289:S289)=8,"",(IF(Table3[[#This Row],[Column11]]&lt;&gt;"no",Table3[[#This Row],[Size]]*(SUM(Table3[[#This Row],[Date 1]:[Date 8]])),"")))),""))),(Table3[[#This Row],[Bundle]])),"")</f>
        <v/>
      </c>
      <c r="AB289" s="86" t="str">
        <f t="shared" si="7"/>
        <v/>
      </c>
      <c r="AC289" s="68"/>
      <c r="AD289" s="37"/>
      <c r="AE289" s="38"/>
      <c r="AF289" s="39"/>
      <c r="AG289" s="111" t="s">
        <v>21</v>
      </c>
      <c r="AH289" s="111" t="s">
        <v>21</v>
      </c>
      <c r="AI289" s="111" t="s">
        <v>21</v>
      </c>
      <c r="AJ289" s="111" t="s">
        <v>1477</v>
      </c>
      <c r="AK289" s="111" t="s">
        <v>1478</v>
      </c>
      <c r="AL289" s="111" t="s">
        <v>21</v>
      </c>
      <c r="AM289" s="111" t="b">
        <f>IF(AND(Table3[[#This Row],[Column68]]=TRUE,COUNTBLANK(Table3[[#This Row],[Date 1]:[Date 8]])=8),TRUE,FALSE)</f>
        <v>0</v>
      </c>
      <c r="AN289" s="111" t="b">
        <f>COUNTIF(Table3[[#This Row],[512]:[51]],"yes")&gt;0</f>
        <v>0</v>
      </c>
      <c r="AO289" s="40" t="str">
        <f>IF(Table3[[#This Row],[512]]="yes",Table3[[#This Row],[Column1]],"")</f>
        <v/>
      </c>
      <c r="AP289" s="40" t="str">
        <f>IF(Table3[[#This Row],[250]]="yes",Table3[[#This Row],[Column1.5]],"")</f>
        <v/>
      </c>
      <c r="AQ289" s="40" t="str">
        <f>IF(Table3[[#This Row],[288]]="yes",Table3[[#This Row],[Column2]],"")</f>
        <v/>
      </c>
      <c r="AR289" s="40" t="str">
        <f>IF(Table3[[#This Row],[144]]="yes",Table3[[#This Row],[Column3]],"")</f>
        <v/>
      </c>
      <c r="AS289" s="40" t="str">
        <f>IF(Table3[[#This Row],[26]]="yes",Table3[[#This Row],[Column4]],"")</f>
        <v/>
      </c>
      <c r="AT289" s="40" t="str">
        <f>IF(Table3[[#This Row],[51]]="yes",Table3[[#This Row],[Column5]],"")</f>
        <v/>
      </c>
      <c r="AU289" s="25" t="str">
        <f>IF(COUNTBLANK(Table3[[#This Row],[Date 1]:[Date 8]])=7,IF(Table3[[#This Row],[Column9]]&lt;&gt;"",IF(SUM(L289:S289)&lt;&gt;0,Table3[[#This Row],[Column9]],""),""),(SUBSTITUTE(TRIM(SUBSTITUTE(AO289&amp;","&amp;AP289&amp;","&amp;AQ289&amp;","&amp;AR289&amp;","&amp;AS289&amp;","&amp;AT289&amp;",",","," "))," ",", ")))</f>
        <v/>
      </c>
      <c r="AV289" s="31" t="e">
        <f>IF(COUNTBLANK(L289:AC289)&lt;&gt;13,IF(Table3[[#This Row],[Comments]]="Please order in multiples of 20. Minimum order of 100.",IF(COUNTBLANK(Table3[[#This Row],[Date 1]:[Order]])=12,"",1),1),IF(OR(F289="yes",G289="yes",H289="yes",I289="yes",J289="yes",K289="yes",#REF!="yes"),1,""))</f>
        <v>#REF!</v>
      </c>
    </row>
    <row r="290" spans="1:48" ht="36" thickBot="1" x14ac:dyDescent="0.4">
      <c r="A290" s="23" t="s">
        <v>128</v>
      </c>
      <c r="B290" s="125">
        <v>8020</v>
      </c>
      <c r="C290" s="13" t="s">
        <v>454</v>
      </c>
      <c r="D290" s="28" t="s">
        <v>1467</v>
      </c>
      <c r="E290" s="27"/>
      <c r="F290" s="26" t="s">
        <v>21</v>
      </c>
      <c r="G290" s="26" t="s">
        <v>21</v>
      </c>
      <c r="H290" s="26" t="s">
        <v>21</v>
      </c>
      <c r="I290" s="26" t="s">
        <v>88</v>
      </c>
      <c r="J290" s="26" t="s">
        <v>88</v>
      </c>
      <c r="K290" s="26" t="s">
        <v>21</v>
      </c>
      <c r="L290" s="19"/>
      <c r="M290" s="17"/>
      <c r="N290" s="17"/>
      <c r="O290" s="17"/>
      <c r="P290" s="17"/>
      <c r="Q290" s="17"/>
      <c r="R290" s="17"/>
      <c r="S290" s="18"/>
      <c r="T290" s="131" t="str">
        <f>Table3[[#This Row],[Column12]]</f>
        <v>Auto:</v>
      </c>
      <c r="U290" s="22"/>
      <c r="V290" s="46" t="str">
        <f>IF(Table3[[#This Row],[TagOrderMethod]]="Ratio:","plants per 1 tag",IF(Table3[[#This Row],[TagOrderMethod]]="tags included","",IF(Table3[[#This Row],[TagOrderMethod]]="Qty:","tags",IF(Table3[[#This Row],[TagOrderMethod]]="Auto:",IF(U290&lt;&gt;"","tags","")))))</f>
        <v/>
      </c>
      <c r="W290" s="14">
        <v>50</v>
      </c>
      <c r="X290" s="14" t="str">
        <f>IF(ISNUMBER(SEARCH("tag",Table3[[#This Row],[Notes]])), "Yes", "No")</f>
        <v>No</v>
      </c>
      <c r="Y290" s="14" t="str">
        <f>IF(Table3[[#This Row],[Column11]]="yes","tags included","Auto:")</f>
        <v>Auto:</v>
      </c>
      <c r="Z29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Row],[TagOrderMethod]]="Auto:",IF(U290&gt;0,U290,IF(COUNTBLANK(L290:S290)=8,"",(IF(Table3[[#This Row],[Column11]]&lt;&gt;"no",Table3[[#This Row],[Size]]*(SUM(Table3[[#This Row],[Date 1]:[Date 8]])),"")))),""))),(Table3[[#This Row],[Bundle]])),"")</f>
        <v/>
      </c>
      <c r="AB290" s="86" t="str">
        <f t="shared" si="7"/>
        <v/>
      </c>
      <c r="AC290" s="68"/>
      <c r="AD290" s="37"/>
      <c r="AE290" s="38"/>
      <c r="AF290" s="39"/>
      <c r="AG290" s="111" t="s">
        <v>21</v>
      </c>
      <c r="AH290" s="111" t="s">
        <v>21</v>
      </c>
      <c r="AI290" s="111" t="s">
        <v>21</v>
      </c>
      <c r="AJ290" s="111" t="s">
        <v>1479</v>
      </c>
      <c r="AK290" s="111" t="s">
        <v>1480</v>
      </c>
      <c r="AL290" s="111" t="s">
        <v>21</v>
      </c>
      <c r="AM290" s="111" t="b">
        <f>IF(AND(Table3[[#This Row],[Column68]]=TRUE,COUNTBLANK(Table3[[#This Row],[Date 1]:[Date 8]])=8),TRUE,FALSE)</f>
        <v>0</v>
      </c>
      <c r="AN290" s="111" t="b">
        <f>COUNTIF(Table3[[#This Row],[512]:[51]],"yes")&gt;0</f>
        <v>0</v>
      </c>
      <c r="AO290" s="40" t="str">
        <f>IF(Table3[[#This Row],[512]]="yes",Table3[[#This Row],[Column1]],"")</f>
        <v/>
      </c>
      <c r="AP290" s="40" t="str">
        <f>IF(Table3[[#This Row],[250]]="yes",Table3[[#This Row],[Column1.5]],"")</f>
        <v/>
      </c>
      <c r="AQ290" s="40" t="str">
        <f>IF(Table3[[#This Row],[288]]="yes",Table3[[#This Row],[Column2]],"")</f>
        <v/>
      </c>
      <c r="AR290" s="40" t="str">
        <f>IF(Table3[[#This Row],[144]]="yes",Table3[[#This Row],[Column3]],"")</f>
        <v/>
      </c>
      <c r="AS290" s="40" t="str">
        <f>IF(Table3[[#This Row],[26]]="yes",Table3[[#This Row],[Column4]],"")</f>
        <v/>
      </c>
      <c r="AT290" s="40" t="str">
        <f>IF(Table3[[#This Row],[51]]="yes",Table3[[#This Row],[Column5]],"")</f>
        <v/>
      </c>
      <c r="AU290" s="25" t="str">
        <f>IF(COUNTBLANK(Table3[[#This Row],[Date 1]:[Date 8]])=7,IF(Table3[[#This Row],[Column9]]&lt;&gt;"",IF(SUM(L290:S290)&lt;&gt;0,Table3[[#This Row],[Column9]],""),""),(SUBSTITUTE(TRIM(SUBSTITUTE(AO290&amp;","&amp;AP290&amp;","&amp;AQ290&amp;","&amp;AR290&amp;","&amp;AS290&amp;","&amp;AT290&amp;",",","," "))," ",", ")))</f>
        <v/>
      </c>
      <c r="AV290" s="31" t="e">
        <f>IF(COUNTBLANK(L290:AC290)&lt;&gt;13,IF(Table3[[#This Row],[Comments]]="Please order in multiples of 20. Minimum order of 100.",IF(COUNTBLANK(Table3[[#This Row],[Date 1]:[Order]])=12,"",1),1),IF(OR(F290="yes",G290="yes",H290="yes",I290="yes",J290="yes",K290="yes",#REF!="yes"),1,""))</f>
        <v>#REF!</v>
      </c>
    </row>
    <row r="291" spans="1:48" ht="36" thickBot="1" x14ac:dyDescent="0.4">
      <c r="A291" s="23" t="s">
        <v>128</v>
      </c>
      <c r="B291" s="125">
        <v>8193</v>
      </c>
      <c r="C291" s="13" t="s">
        <v>454</v>
      </c>
      <c r="D291" s="28" t="s">
        <v>185</v>
      </c>
      <c r="E291" s="27"/>
      <c r="F291" s="26" t="s">
        <v>21</v>
      </c>
      <c r="G291" s="26" t="s">
        <v>21</v>
      </c>
      <c r="H291" s="26" t="s">
        <v>21</v>
      </c>
      <c r="I291" s="26" t="s">
        <v>88</v>
      </c>
      <c r="J291" s="26" t="s">
        <v>88</v>
      </c>
      <c r="K291" s="26" t="s">
        <v>21</v>
      </c>
      <c r="L291" s="19"/>
      <c r="M291" s="17"/>
      <c r="N291" s="17"/>
      <c r="O291" s="17"/>
      <c r="P291" s="17"/>
      <c r="Q291" s="17"/>
      <c r="R291" s="17"/>
      <c r="S291" s="18"/>
      <c r="T291" s="131" t="str">
        <f>Table3[[#This Row],[Column12]]</f>
        <v>Auto:</v>
      </c>
      <c r="U291" s="22"/>
      <c r="V291" s="46" t="str">
        <f>IF(Table3[[#This Row],[TagOrderMethod]]="Ratio:","plants per 1 tag",IF(Table3[[#This Row],[TagOrderMethod]]="tags included","",IF(Table3[[#This Row],[TagOrderMethod]]="Qty:","tags",IF(Table3[[#This Row],[TagOrderMethod]]="Auto:",IF(U291&lt;&gt;"","tags","")))))</f>
        <v/>
      </c>
      <c r="W291" s="14">
        <v>50</v>
      </c>
      <c r="X291" s="14" t="str">
        <f>IF(ISNUMBER(SEARCH("tag",Table3[[#This Row],[Notes]])), "Yes", "No")</f>
        <v>No</v>
      </c>
      <c r="Y291" s="14" t="str">
        <f>IF(Table3[[#This Row],[Column11]]="yes","tags included","Auto:")</f>
        <v>Auto:</v>
      </c>
      <c r="Z29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Row],[TagOrderMethod]]="Auto:",IF(U291&gt;0,U291,IF(COUNTBLANK(L291:S291)=8,"",(IF(Table3[[#This Row],[Column11]]&lt;&gt;"no",Table3[[#This Row],[Size]]*(SUM(Table3[[#This Row],[Date 1]:[Date 8]])),"")))),""))),(Table3[[#This Row],[Bundle]])),"")</f>
        <v/>
      </c>
      <c r="AB291" s="86" t="str">
        <f t="shared" si="7"/>
        <v/>
      </c>
      <c r="AC291" s="68"/>
      <c r="AD291" s="37"/>
      <c r="AE291" s="38"/>
      <c r="AF291" s="39"/>
      <c r="AG291" s="111" t="s">
        <v>21</v>
      </c>
      <c r="AH291" s="111" t="s">
        <v>21</v>
      </c>
      <c r="AI291" s="111" t="s">
        <v>21</v>
      </c>
      <c r="AJ291" s="111" t="s">
        <v>1481</v>
      </c>
      <c r="AK291" s="111" t="s">
        <v>1482</v>
      </c>
      <c r="AL291" s="111" t="s">
        <v>21</v>
      </c>
      <c r="AM291" s="111" t="b">
        <f>IF(AND(Table3[[#This Row],[Column68]]=TRUE,COUNTBLANK(Table3[[#This Row],[Date 1]:[Date 8]])=8),TRUE,FALSE)</f>
        <v>0</v>
      </c>
      <c r="AN291" s="111" t="b">
        <f>COUNTIF(Table3[[#This Row],[512]:[51]],"yes")&gt;0</f>
        <v>0</v>
      </c>
      <c r="AO291" s="40" t="str">
        <f>IF(Table3[[#This Row],[512]]="yes",Table3[[#This Row],[Column1]],"")</f>
        <v/>
      </c>
      <c r="AP291" s="40" t="str">
        <f>IF(Table3[[#This Row],[250]]="yes",Table3[[#This Row],[Column1.5]],"")</f>
        <v/>
      </c>
      <c r="AQ291" s="40" t="str">
        <f>IF(Table3[[#This Row],[288]]="yes",Table3[[#This Row],[Column2]],"")</f>
        <v/>
      </c>
      <c r="AR291" s="40" t="str">
        <f>IF(Table3[[#This Row],[144]]="yes",Table3[[#This Row],[Column3]],"")</f>
        <v/>
      </c>
      <c r="AS291" s="40" t="str">
        <f>IF(Table3[[#This Row],[26]]="yes",Table3[[#This Row],[Column4]],"")</f>
        <v/>
      </c>
      <c r="AT291" s="40" t="str">
        <f>IF(Table3[[#This Row],[51]]="yes",Table3[[#This Row],[Column5]],"")</f>
        <v/>
      </c>
      <c r="AU291" s="25" t="str">
        <f>IF(COUNTBLANK(Table3[[#This Row],[Date 1]:[Date 8]])=7,IF(Table3[[#This Row],[Column9]]&lt;&gt;"",IF(SUM(L291:S291)&lt;&gt;0,Table3[[#This Row],[Column9]],""),""),(SUBSTITUTE(TRIM(SUBSTITUTE(AO291&amp;","&amp;AP291&amp;","&amp;AQ291&amp;","&amp;AR291&amp;","&amp;AS291&amp;","&amp;AT291&amp;",",","," "))," ",", ")))</f>
        <v/>
      </c>
      <c r="AV291" s="31" t="e">
        <f>IF(COUNTBLANK(L291:AC291)&lt;&gt;13,IF(Table3[[#This Row],[Comments]]="Please order in multiples of 20. Minimum order of 100.",IF(COUNTBLANK(Table3[[#This Row],[Date 1]:[Order]])=12,"",1),1),IF(OR(F291="yes",G291="yes",H291="yes",I291="yes",J291="yes",K291="yes",#REF!="yes"),1,""))</f>
        <v>#REF!</v>
      </c>
    </row>
    <row r="292" spans="1:48" ht="36" thickBot="1" x14ac:dyDescent="0.4">
      <c r="A292" s="23" t="s">
        <v>128</v>
      </c>
      <c r="B292" s="125">
        <v>8196</v>
      </c>
      <c r="C292" s="13" t="s">
        <v>454</v>
      </c>
      <c r="D292" s="28" t="s">
        <v>239</v>
      </c>
      <c r="E292" s="27"/>
      <c r="F292" s="26" t="s">
        <v>21</v>
      </c>
      <c r="G292" s="26" t="s">
        <v>21</v>
      </c>
      <c r="H292" s="26" t="s">
        <v>21</v>
      </c>
      <c r="I292" s="26" t="s">
        <v>88</v>
      </c>
      <c r="J292" s="26" t="s">
        <v>88</v>
      </c>
      <c r="K292" s="26" t="s">
        <v>21</v>
      </c>
      <c r="L292" s="19"/>
      <c r="M292" s="17"/>
      <c r="N292" s="17"/>
      <c r="O292" s="17"/>
      <c r="P292" s="17"/>
      <c r="Q292" s="17"/>
      <c r="R292" s="17"/>
      <c r="S292" s="18"/>
      <c r="T292" s="131" t="str">
        <f>Table3[[#This Row],[Column12]]</f>
        <v>Auto:</v>
      </c>
      <c r="U292" s="22"/>
      <c r="V292" s="46" t="str">
        <f>IF(Table3[[#This Row],[TagOrderMethod]]="Ratio:","plants per 1 tag",IF(Table3[[#This Row],[TagOrderMethod]]="tags included","",IF(Table3[[#This Row],[TagOrderMethod]]="Qty:","tags",IF(Table3[[#This Row],[TagOrderMethod]]="Auto:",IF(U292&lt;&gt;"","tags","")))))</f>
        <v/>
      </c>
      <c r="W292" s="14">
        <v>25</v>
      </c>
      <c r="X292" s="14" t="str">
        <f>IF(ISNUMBER(SEARCH("tag",Table3[[#This Row],[Notes]])), "Yes", "No")</f>
        <v>No</v>
      </c>
      <c r="Y292" s="14" t="str">
        <f>IF(Table3[[#This Row],[Column11]]="yes","tags included","Auto:")</f>
        <v>Auto:</v>
      </c>
      <c r="Z29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Row],[TagOrderMethod]]="Auto:",IF(U292&gt;0,U292,IF(COUNTBLANK(L292:S292)=8,"",(IF(Table3[[#This Row],[Column11]]&lt;&gt;"no",Table3[[#This Row],[Size]]*(SUM(Table3[[#This Row],[Date 1]:[Date 8]])),"")))),""))),(Table3[[#This Row],[Bundle]])),"")</f>
        <v/>
      </c>
      <c r="AB292" s="86" t="str">
        <f t="shared" si="7"/>
        <v/>
      </c>
      <c r="AC292" s="68"/>
      <c r="AD292" s="37"/>
      <c r="AE292" s="38"/>
      <c r="AF292" s="39"/>
      <c r="AG292" s="111" t="s">
        <v>21</v>
      </c>
      <c r="AH292" s="111" t="s">
        <v>21</v>
      </c>
      <c r="AI292" s="111" t="s">
        <v>21</v>
      </c>
      <c r="AJ292" s="111" t="s">
        <v>1483</v>
      </c>
      <c r="AK292" s="111" t="s">
        <v>1484</v>
      </c>
      <c r="AL292" s="111" t="s">
        <v>21</v>
      </c>
      <c r="AM292" s="111" t="b">
        <f>IF(AND(Table3[[#This Row],[Column68]]=TRUE,COUNTBLANK(Table3[[#This Row],[Date 1]:[Date 8]])=8),TRUE,FALSE)</f>
        <v>0</v>
      </c>
      <c r="AN292" s="111" t="b">
        <f>COUNTIF(Table3[[#This Row],[512]:[51]],"yes")&gt;0</f>
        <v>0</v>
      </c>
      <c r="AO292" s="40" t="str">
        <f>IF(Table3[[#This Row],[512]]="yes",Table3[[#This Row],[Column1]],"")</f>
        <v/>
      </c>
      <c r="AP292" s="40" t="str">
        <f>IF(Table3[[#This Row],[250]]="yes",Table3[[#This Row],[Column1.5]],"")</f>
        <v/>
      </c>
      <c r="AQ292" s="40" t="str">
        <f>IF(Table3[[#This Row],[288]]="yes",Table3[[#This Row],[Column2]],"")</f>
        <v/>
      </c>
      <c r="AR292" s="40" t="str">
        <f>IF(Table3[[#This Row],[144]]="yes",Table3[[#This Row],[Column3]],"")</f>
        <v/>
      </c>
      <c r="AS292" s="40" t="str">
        <f>IF(Table3[[#This Row],[26]]="yes",Table3[[#This Row],[Column4]],"")</f>
        <v/>
      </c>
      <c r="AT292" s="40" t="str">
        <f>IF(Table3[[#This Row],[51]]="yes",Table3[[#This Row],[Column5]],"")</f>
        <v/>
      </c>
      <c r="AU292" s="25" t="str">
        <f>IF(COUNTBLANK(Table3[[#This Row],[Date 1]:[Date 8]])=7,IF(Table3[[#This Row],[Column9]]&lt;&gt;"",IF(SUM(L292:S292)&lt;&gt;0,Table3[[#This Row],[Column9]],""),""),(SUBSTITUTE(TRIM(SUBSTITUTE(AO292&amp;","&amp;AP292&amp;","&amp;AQ292&amp;","&amp;AR292&amp;","&amp;AS292&amp;","&amp;AT292&amp;",",","," "))," ",", ")))</f>
        <v/>
      </c>
      <c r="AV292" s="31" t="e">
        <f>IF(COUNTBLANK(L292:AC292)&lt;&gt;13,IF(Table3[[#This Row],[Comments]]="Please order in multiples of 20. Minimum order of 100.",IF(COUNTBLANK(Table3[[#This Row],[Date 1]:[Order]])=12,"",1),1),IF(OR(F292="yes",G292="yes",H292="yes",I292="yes",J292="yes",K292="yes",#REF!="yes"),1,""))</f>
        <v>#REF!</v>
      </c>
    </row>
    <row r="293" spans="1:48" ht="36" thickBot="1" x14ac:dyDescent="0.4">
      <c r="A293" s="23" t="s">
        <v>128</v>
      </c>
      <c r="B293" s="125">
        <v>8209</v>
      </c>
      <c r="C293" s="13" t="s">
        <v>454</v>
      </c>
      <c r="D293" s="28" t="s">
        <v>1468</v>
      </c>
      <c r="E293" s="27"/>
      <c r="F293" s="26" t="s">
        <v>21</v>
      </c>
      <c r="G293" s="26" t="s">
        <v>21</v>
      </c>
      <c r="H293" s="26" t="s">
        <v>21</v>
      </c>
      <c r="I293" s="26" t="s">
        <v>88</v>
      </c>
      <c r="J293" s="26" t="s">
        <v>88</v>
      </c>
      <c r="K293" s="26" t="s">
        <v>21</v>
      </c>
      <c r="L293" s="19"/>
      <c r="M293" s="17"/>
      <c r="N293" s="17"/>
      <c r="O293" s="17"/>
      <c r="P293" s="17"/>
      <c r="Q293" s="17"/>
      <c r="R293" s="17"/>
      <c r="S293" s="18"/>
      <c r="T293" s="131" t="str">
        <f>Table3[[#This Row],[Column12]]</f>
        <v>Auto:</v>
      </c>
      <c r="U293" s="22"/>
      <c r="V293" s="46" t="str">
        <f>IF(Table3[[#This Row],[TagOrderMethod]]="Ratio:","plants per 1 tag",IF(Table3[[#This Row],[TagOrderMethod]]="tags included","",IF(Table3[[#This Row],[TagOrderMethod]]="Qty:","tags",IF(Table3[[#This Row],[TagOrderMethod]]="Auto:",IF(U293&lt;&gt;"","tags","")))))</f>
        <v/>
      </c>
      <c r="W293" s="14">
        <v>25</v>
      </c>
      <c r="X293" s="14" t="str">
        <f>IF(ISNUMBER(SEARCH("tag",Table3[[#This Row],[Notes]])), "Yes", "No")</f>
        <v>No</v>
      </c>
      <c r="Y293" s="14" t="str">
        <f>IF(Table3[[#This Row],[Column11]]="yes","tags included","Auto:")</f>
        <v>Auto:</v>
      </c>
      <c r="Z29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Row],[TagOrderMethod]]="Auto:",IF(U293&gt;0,U293,IF(COUNTBLANK(L293:S293)=8,"",(IF(Table3[[#This Row],[Column11]]&lt;&gt;"no",Table3[[#This Row],[Size]]*(SUM(Table3[[#This Row],[Date 1]:[Date 8]])),"")))),""))),(Table3[[#This Row],[Bundle]])),"")</f>
        <v/>
      </c>
      <c r="AB293" s="86" t="str">
        <f t="shared" si="7"/>
        <v/>
      </c>
      <c r="AC293" s="68"/>
      <c r="AD293" s="37"/>
      <c r="AE293" s="38"/>
      <c r="AF293" s="39"/>
      <c r="AG293" s="111" t="s">
        <v>21</v>
      </c>
      <c r="AH293" s="111" t="s">
        <v>21</v>
      </c>
      <c r="AI293" s="111" t="s">
        <v>21</v>
      </c>
      <c r="AJ293" s="111" t="s">
        <v>1485</v>
      </c>
      <c r="AK293" s="111" t="s">
        <v>1486</v>
      </c>
      <c r="AL293" s="111" t="s">
        <v>21</v>
      </c>
      <c r="AM293" s="111" t="b">
        <f>IF(AND(Table3[[#This Row],[Column68]]=TRUE,COUNTBLANK(Table3[[#This Row],[Date 1]:[Date 8]])=8),TRUE,FALSE)</f>
        <v>0</v>
      </c>
      <c r="AN293" s="111" t="b">
        <f>COUNTIF(Table3[[#This Row],[512]:[51]],"yes")&gt;0</f>
        <v>0</v>
      </c>
      <c r="AO293" s="40" t="str">
        <f>IF(Table3[[#This Row],[512]]="yes",Table3[[#This Row],[Column1]],"")</f>
        <v/>
      </c>
      <c r="AP293" s="40" t="str">
        <f>IF(Table3[[#This Row],[250]]="yes",Table3[[#This Row],[Column1.5]],"")</f>
        <v/>
      </c>
      <c r="AQ293" s="40" t="str">
        <f>IF(Table3[[#This Row],[288]]="yes",Table3[[#This Row],[Column2]],"")</f>
        <v/>
      </c>
      <c r="AR293" s="40" t="str">
        <f>IF(Table3[[#This Row],[144]]="yes",Table3[[#This Row],[Column3]],"")</f>
        <v/>
      </c>
      <c r="AS293" s="40" t="str">
        <f>IF(Table3[[#This Row],[26]]="yes",Table3[[#This Row],[Column4]],"")</f>
        <v/>
      </c>
      <c r="AT293" s="40" t="str">
        <f>IF(Table3[[#This Row],[51]]="yes",Table3[[#This Row],[Column5]],"")</f>
        <v/>
      </c>
      <c r="AU293" s="25" t="str">
        <f>IF(COUNTBLANK(Table3[[#This Row],[Date 1]:[Date 8]])=7,IF(Table3[[#This Row],[Column9]]&lt;&gt;"",IF(SUM(L293:S293)&lt;&gt;0,Table3[[#This Row],[Column9]],""),""),(SUBSTITUTE(TRIM(SUBSTITUTE(AO293&amp;","&amp;AP293&amp;","&amp;AQ293&amp;","&amp;AR293&amp;","&amp;AS293&amp;","&amp;AT293&amp;",",","," "))," ",", ")))</f>
        <v/>
      </c>
      <c r="AV293" s="31" t="e">
        <f>IF(COUNTBLANK(L293:AC293)&lt;&gt;13,IF(Table3[[#This Row],[Comments]]="Please order in multiples of 20. Minimum order of 100.",IF(COUNTBLANK(Table3[[#This Row],[Date 1]:[Order]])=12,"",1),1),IF(OR(F293="yes",G293="yes",H293="yes",I293="yes",J293="yes",K293="yes",#REF!="yes"),1,""))</f>
        <v>#REF!</v>
      </c>
    </row>
    <row r="294" spans="1:48" ht="36" thickBot="1" x14ac:dyDescent="0.4">
      <c r="A294" s="23" t="s">
        <v>128</v>
      </c>
      <c r="B294" s="125">
        <v>6695</v>
      </c>
      <c r="C294" s="13" t="s">
        <v>454</v>
      </c>
      <c r="D294" s="28" t="s">
        <v>663</v>
      </c>
      <c r="E294" s="27"/>
      <c r="F294" s="26" t="s">
        <v>21</v>
      </c>
      <c r="G294" s="26" t="s">
        <v>21</v>
      </c>
      <c r="H294" s="26" t="s">
        <v>21</v>
      </c>
      <c r="I294" s="26" t="s">
        <v>21</v>
      </c>
      <c r="J294" s="26" t="s">
        <v>88</v>
      </c>
      <c r="K294" s="26" t="s">
        <v>21</v>
      </c>
      <c r="L294" s="19"/>
      <c r="M294" s="17"/>
      <c r="N294" s="17"/>
      <c r="O294" s="17"/>
      <c r="P294" s="17"/>
      <c r="Q294" s="17"/>
      <c r="R294" s="17"/>
      <c r="S294" s="18"/>
      <c r="T294" s="131" t="str">
        <f>Table3[[#This Row],[Column12]]</f>
        <v>Auto:</v>
      </c>
      <c r="U294" s="22"/>
      <c r="V294" s="46" t="str">
        <f>IF(Table3[[#This Row],[TagOrderMethod]]="Ratio:","plants per 1 tag",IF(Table3[[#This Row],[TagOrderMethod]]="tags included","",IF(Table3[[#This Row],[TagOrderMethod]]="Qty:","tags",IF(Table3[[#This Row],[TagOrderMethod]]="Auto:",IF(U294&lt;&gt;"","tags","")))))</f>
        <v/>
      </c>
      <c r="W294" s="14">
        <v>25</v>
      </c>
      <c r="X294" s="14" t="str">
        <f>IF(ISNUMBER(SEARCH("tag",Table3[[#This Row],[Notes]])), "Yes", "No")</f>
        <v>No</v>
      </c>
      <c r="Y294" s="14" t="str">
        <f>IF(Table3[[#This Row],[Column11]]="yes","tags included","Auto:")</f>
        <v>Auto:</v>
      </c>
      <c r="Z29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Row],[TagOrderMethod]]="Auto:",IF(U294&gt;0,U294,IF(COUNTBLANK(L294:S294)=8,"",(IF(Table3[[#This Row],[Column11]]&lt;&gt;"no",Table3[[#This Row],[Size]]*(SUM(Table3[[#This Row],[Date 1]:[Date 8]])),"")))),""))),(Table3[[#This Row],[Bundle]])),"")</f>
        <v/>
      </c>
      <c r="AB294" s="86" t="str">
        <f t="shared" si="7"/>
        <v/>
      </c>
      <c r="AC294" s="68"/>
      <c r="AD294" s="37"/>
      <c r="AE294" s="38"/>
      <c r="AF294" s="39"/>
      <c r="AG294" s="111" t="s">
        <v>21</v>
      </c>
      <c r="AH294" s="111" t="s">
        <v>21</v>
      </c>
      <c r="AI294" s="111" t="s">
        <v>21</v>
      </c>
      <c r="AJ294" s="111" t="s">
        <v>21</v>
      </c>
      <c r="AK294" s="111" t="s">
        <v>1487</v>
      </c>
      <c r="AL294" s="111" t="s">
        <v>21</v>
      </c>
      <c r="AM294" s="111" t="b">
        <f>IF(AND(Table3[[#This Row],[Column68]]=TRUE,COUNTBLANK(Table3[[#This Row],[Date 1]:[Date 8]])=8),TRUE,FALSE)</f>
        <v>0</v>
      </c>
      <c r="AN294" s="111" t="b">
        <f>COUNTIF(Table3[[#This Row],[512]:[51]],"yes")&gt;0</f>
        <v>0</v>
      </c>
      <c r="AO294" s="40" t="str">
        <f>IF(Table3[[#This Row],[512]]="yes",Table3[[#This Row],[Column1]],"")</f>
        <v/>
      </c>
      <c r="AP294" s="40" t="str">
        <f>IF(Table3[[#This Row],[250]]="yes",Table3[[#This Row],[Column1.5]],"")</f>
        <v/>
      </c>
      <c r="AQ294" s="40" t="str">
        <f>IF(Table3[[#This Row],[288]]="yes",Table3[[#This Row],[Column2]],"")</f>
        <v/>
      </c>
      <c r="AR294" s="40" t="str">
        <f>IF(Table3[[#This Row],[144]]="yes",Table3[[#This Row],[Column3]],"")</f>
        <v/>
      </c>
      <c r="AS294" s="40" t="str">
        <f>IF(Table3[[#This Row],[26]]="yes",Table3[[#This Row],[Column4]],"")</f>
        <v/>
      </c>
      <c r="AT294" s="40" t="str">
        <f>IF(Table3[[#This Row],[51]]="yes",Table3[[#This Row],[Column5]],"")</f>
        <v/>
      </c>
      <c r="AU294" s="25" t="str">
        <f>IF(COUNTBLANK(Table3[[#This Row],[Date 1]:[Date 8]])=7,IF(Table3[[#This Row],[Column9]]&lt;&gt;"",IF(SUM(L294:S294)&lt;&gt;0,Table3[[#This Row],[Column9]],""),""),(SUBSTITUTE(TRIM(SUBSTITUTE(AO294&amp;","&amp;AP294&amp;","&amp;AQ294&amp;","&amp;AR294&amp;","&amp;AS294&amp;","&amp;AT294&amp;",",","," "))," ",", ")))</f>
        <v/>
      </c>
      <c r="AV294" s="31" t="e">
        <f>IF(COUNTBLANK(L294:AC294)&lt;&gt;13,IF(Table3[[#This Row],[Comments]]="Please order in multiples of 20. Minimum order of 100.",IF(COUNTBLANK(Table3[[#This Row],[Date 1]:[Order]])=12,"",1),1),IF(OR(F294="yes",G294="yes",H294="yes",I294="yes",J294="yes",K294="yes",#REF!="yes"),1,""))</f>
        <v>#REF!</v>
      </c>
    </row>
    <row r="295" spans="1:48" ht="36" thickBot="1" x14ac:dyDescent="0.4">
      <c r="A295" s="23" t="s">
        <v>128</v>
      </c>
      <c r="B295" s="125">
        <v>8297</v>
      </c>
      <c r="C295" s="13" t="s">
        <v>454</v>
      </c>
      <c r="D295" s="28" t="s">
        <v>664</v>
      </c>
      <c r="E295" s="27"/>
      <c r="F295" s="26" t="s">
        <v>21</v>
      </c>
      <c r="G295" s="26" t="s">
        <v>21</v>
      </c>
      <c r="H295" s="26" t="s">
        <v>88</v>
      </c>
      <c r="I295" s="26" t="s">
        <v>88</v>
      </c>
      <c r="J295" s="26" t="s">
        <v>88</v>
      </c>
      <c r="K295" s="26" t="s">
        <v>21</v>
      </c>
      <c r="L295" s="19"/>
      <c r="M295" s="17"/>
      <c r="N295" s="17"/>
      <c r="O295" s="17"/>
      <c r="P295" s="17"/>
      <c r="Q295" s="17"/>
      <c r="R295" s="17"/>
      <c r="S295" s="18"/>
      <c r="T295" s="131" t="str">
        <f>Table3[[#This Row],[Column12]]</f>
        <v>Auto:</v>
      </c>
      <c r="U295" s="22"/>
      <c r="V295" s="46" t="str">
        <f>IF(Table3[[#This Row],[TagOrderMethod]]="Ratio:","plants per 1 tag",IF(Table3[[#This Row],[TagOrderMethod]]="tags included","",IF(Table3[[#This Row],[TagOrderMethod]]="Qty:","tags",IF(Table3[[#This Row],[TagOrderMethod]]="Auto:",IF(U295&lt;&gt;"","tags","")))))</f>
        <v/>
      </c>
      <c r="W295" s="14">
        <v>25</v>
      </c>
      <c r="X295" s="14" t="str">
        <f>IF(ISNUMBER(SEARCH("tag",Table3[[#This Row],[Notes]])), "Yes", "No")</f>
        <v>No</v>
      </c>
      <c r="Y295" s="14" t="str">
        <f>IF(Table3[[#This Row],[Column11]]="yes","tags included","Auto:")</f>
        <v>Auto:</v>
      </c>
      <c r="Z29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Row],[TagOrderMethod]]="Auto:",IF(U295&gt;0,U295,IF(COUNTBLANK(L295:S295)=8,"",(IF(Table3[[#This Row],[Column11]]&lt;&gt;"no",Table3[[#This Row],[Size]]*(SUM(Table3[[#This Row],[Date 1]:[Date 8]])),"")))),""))),(Table3[[#This Row],[Bundle]])),"")</f>
        <v/>
      </c>
      <c r="AB295" s="86" t="str">
        <f t="shared" si="7"/>
        <v/>
      </c>
      <c r="AC295" s="68"/>
      <c r="AD295" s="37"/>
      <c r="AE295" s="38"/>
      <c r="AF295" s="39"/>
      <c r="AG295" s="111" t="s">
        <v>21</v>
      </c>
      <c r="AH295" s="111" t="s">
        <v>21</v>
      </c>
      <c r="AI295" s="111" t="s">
        <v>1488</v>
      </c>
      <c r="AJ295" s="111" t="s">
        <v>1489</v>
      </c>
      <c r="AK295" s="111" t="s">
        <v>1490</v>
      </c>
      <c r="AL295" s="111" t="s">
        <v>21</v>
      </c>
      <c r="AM295" s="111" t="b">
        <f>IF(AND(Table3[[#This Row],[Column68]]=TRUE,COUNTBLANK(Table3[[#This Row],[Date 1]:[Date 8]])=8),TRUE,FALSE)</f>
        <v>0</v>
      </c>
      <c r="AN295" s="111" t="b">
        <f>COUNTIF(Table3[[#This Row],[512]:[51]],"yes")&gt;0</f>
        <v>0</v>
      </c>
      <c r="AO295" s="40" t="str">
        <f>IF(Table3[[#This Row],[512]]="yes",Table3[[#This Row],[Column1]],"")</f>
        <v/>
      </c>
      <c r="AP295" s="40" t="str">
        <f>IF(Table3[[#This Row],[250]]="yes",Table3[[#This Row],[Column1.5]],"")</f>
        <v/>
      </c>
      <c r="AQ295" s="40" t="str">
        <f>IF(Table3[[#This Row],[288]]="yes",Table3[[#This Row],[Column2]],"")</f>
        <v/>
      </c>
      <c r="AR295" s="40" t="str">
        <f>IF(Table3[[#This Row],[144]]="yes",Table3[[#This Row],[Column3]],"")</f>
        <v/>
      </c>
      <c r="AS295" s="40" t="str">
        <f>IF(Table3[[#This Row],[26]]="yes",Table3[[#This Row],[Column4]],"")</f>
        <v/>
      </c>
      <c r="AT295" s="40" t="str">
        <f>IF(Table3[[#This Row],[51]]="yes",Table3[[#This Row],[Column5]],"")</f>
        <v/>
      </c>
      <c r="AU295" s="25" t="str">
        <f>IF(COUNTBLANK(Table3[[#This Row],[Date 1]:[Date 8]])=7,IF(Table3[[#This Row],[Column9]]&lt;&gt;"",IF(SUM(L295:S295)&lt;&gt;0,Table3[[#This Row],[Column9]],""),""),(SUBSTITUTE(TRIM(SUBSTITUTE(AO295&amp;","&amp;AP295&amp;","&amp;AQ295&amp;","&amp;AR295&amp;","&amp;AS295&amp;","&amp;AT295&amp;",",","," "))," ",", ")))</f>
        <v/>
      </c>
      <c r="AV295" s="31" t="e">
        <f>IF(COUNTBLANK(L295:AC295)&lt;&gt;13,IF(Table3[[#This Row],[Comments]]="Please order in multiples of 20. Minimum order of 100.",IF(COUNTBLANK(Table3[[#This Row],[Date 1]:[Order]])=12,"",1),1),IF(OR(F295="yes",G295="yes",H295="yes",I295="yes",J295="yes",K295="yes",#REF!="yes"),1,""))</f>
        <v>#REF!</v>
      </c>
    </row>
    <row r="296" spans="1:48" ht="36" thickBot="1" x14ac:dyDescent="0.4">
      <c r="A296" s="23" t="s">
        <v>128</v>
      </c>
      <c r="B296" s="125">
        <v>8300</v>
      </c>
      <c r="C296" s="13" t="s">
        <v>454</v>
      </c>
      <c r="D296" s="28" t="s">
        <v>665</v>
      </c>
      <c r="E296" s="27"/>
      <c r="F296" s="26" t="s">
        <v>21</v>
      </c>
      <c r="G296" s="26" t="s">
        <v>21</v>
      </c>
      <c r="H296" s="26" t="s">
        <v>88</v>
      </c>
      <c r="I296" s="26" t="s">
        <v>88</v>
      </c>
      <c r="J296" s="26" t="s">
        <v>88</v>
      </c>
      <c r="K296" s="26" t="s">
        <v>21</v>
      </c>
      <c r="L296" s="19"/>
      <c r="M296" s="17"/>
      <c r="N296" s="17"/>
      <c r="O296" s="17"/>
      <c r="P296" s="17"/>
      <c r="Q296" s="17"/>
      <c r="R296" s="17"/>
      <c r="S296" s="18"/>
      <c r="T296" s="131" t="str">
        <f>Table3[[#This Row],[Column12]]</f>
        <v>Auto:</v>
      </c>
      <c r="U296" s="22"/>
      <c r="V296" s="46" t="str">
        <f>IF(Table3[[#This Row],[TagOrderMethod]]="Ratio:","plants per 1 tag",IF(Table3[[#This Row],[TagOrderMethod]]="tags included","",IF(Table3[[#This Row],[TagOrderMethod]]="Qty:","tags",IF(Table3[[#This Row],[TagOrderMethod]]="Auto:",IF(U296&lt;&gt;"","tags","")))))</f>
        <v/>
      </c>
      <c r="W296" s="14">
        <v>25</v>
      </c>
      <c r="X296" s="14" t="str">
        <f>IF(ISNUMBER(SEARCH("tag",Table3[[#This Row],[Notes]])), "Yes", "No")</f>
        <v>No</v>
      </c>
      <c r="Y296" s="14" t="str">
        <f>IF(Table3[[#This Row],[Column11]]="yes","tags included","Auto:")</f>
        <v>Auto:</v>
      </c>
      <c r="Z29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Row],[TagOrderMethod]]="Auto:",IF(U296&gt;0,U296,IF(COUNTBLANK(L296:S296)=8,"",(IF(Table3[[#This Row],[Column11]]&lt;&gt;"no",Table3[[#This Row],[Size]]*(SUM(Table3[[#This Row],[Date 1]:[Date 8]])),"")))),""))),(Table3[[#This Row],[Bundle]])),"")</f>
        <v/>
      </c>
      <c r="AB296" s="86" t="str">
        <f t="shared" si="7"/>
        <v/>
      </c>
      <c r="AC296" s="68"/>
      <c r="AD296" s="37"/>
      <c r="AE296" s="38"/>
      <c r="AF296" s="39"/>
      <c r="AG296" s="111" t="s">
        <v>21</v>
      </c>
      <c r="AH296" s="111" t="s">
        <v>21</v>
      </c>
      <c r="AI296" s="111" t="s">
        <v>1491</v>
      </c>
      <c r="AJ296" s="111" t="s">
        <v>1492</v>
      </c>
      <c r="AK296" s="111" t="s">
        <v>1493</v>
      </c>
      <c r="AL296" s="111" t="s">
        <v>21</v>
      </c>
      <c r="AM296" s="111" t="b">
        <f>IF(AND(Table3[[#This Row],[Column68]]=TRUE,COUNTBLANK(Table3[[#This Row],[Date 1]:[Date 8]])=8),TRUE,FALSE)</f>
        <v>0</v>
      </c>
      <c r="AN296" s="111" t="b">
        <f>COUNTIF(Table3[[#This Row],[512]:[51]],"yes")&gt;0</f>
        <v>0</v>
      </c>
      <c r="AO296" s="40" t="str">
        <f>IF(Table3[[#This Row],[512]]="yes",Table3[[#This Row],[Column1]],"")</f>
        <v/>
      </c>
      <c r="AP296" s="40" t="str">
        <f>IF(Table3[[#This Row],[250]]="yes",Table3[[#This Row],[Column1.5]],"")</f>
        <v/>
      </c>
      <c r="AQ296" s="40" t="str">
        <f>IF(Table3[[#This Row],[288]]="yes",Table3[[#This Row],[Column2]],"")</f>
        <v/>
      </c>
      <c r="AR296" s="40" t="str">
        <f>IF(Table3[[#This Row],[144]]="yes",Table3[[#This Row],[Column3]],"")</f>
        <v/>
      </c>
      <c r="AS296" s="40" t="str">
        <f>IF(Table3[[#This Row],[26]]="yes",Table3[[#This Row],[Column4]],"")</f>
        <v/>
      </c>
      <c r="AT296" s="40" t="str">
        <f>IF(Table3[[#This Row],[51]]="yes",Table3[[#This Row],[Column5]],"")</f>
        <v/>
      </c>
      <c r="AU296" s="25" t="str">
        <f>IF(COUNTBLANK(Table3[[#This Row],[Date 1]:[Date 8]])=7,IF(Table3[[#This Row],[Column9]]&lt;&gt;"",IF(SUM(L296:S296)&lt;&gt;0,Table3[[#This Row],[Column9]],""),""),(SUBSTITUTE(TRIM(SUBSTITUTE(AO296&amp;","&amp;AP296&amp;","&amp;AQ296&amp;","&amp;AR296&amp;","&amp;AS296&amp;","&amp;AT296&amp;",",","," "))," ",", ")))</f>
        <v/>
      </c>
      <c r="AV296" s="31" t="e">
        <f>IF(COUNTBLANK(L296:AC296)&lt;&gt;13,IF(Table3[[#This Row],[Comments]]="Please order in multiples of 20. Minimum order of 100.",IF(COUNTBLANK(Table3[[#This Row],[Date 1]:[Order]])=12,"",1),1),IF(OR(F296="yes",G296="yes",H296="yes",I296="yes",J296="yes",K296="yes",#REF!="yes"),1,""))</f>
        <v>#REF!</v>
      </c>
    </row>
    <row r="297" spans="1:48" ht="36" thickBot="1" x14ac:dyDescent="0.4">
      <c r="A297" s="23" t="s">
        <v>128</v>
      </c>
      <c r="B297" s="125">
        <v>6700</v>
      </c>
      <c r="C297" s="13" t="s">
        <v>454</v>
      </c>
      <c r="D297" s="28" t="s">
        <v>666</v>
      </c>
      <c r="E297" s="27"/>
      <c r="F297" s="26" t="s">
        <v>21</v>
      </c>
      <c r="G297" s="26" t="s">
        <v>21</v>
      </c>
      <c r="H297" s="26" t="s">
        <v>21</v>
      </c>
      <c r="I297" s="26" t="s">
        <v>21</v>
      </c>
      <c r="J297" s="26" t="s">
        <v>88</v>
      </c>
      <c r="K297" s="26" t="s">
        <v>21</v>
      </c>
      <c r="L297" s="19"/>
      <c r="M297" s="17"/>
      <c r="N297" s="17"/>
      <c r="O297" s="17"/>
      <c r="P297" s="17"/>
      <c r="Q297" s="17"/>
      <c r="R297" s="17"/>
      <c r="S297" s="18"/>
      <c r="T297" s="131" t="str">
        <f>Table3[[#This Row],[Column12]]</f>
        <v>Auto:</v>
      </c>
      <c r="U297" s="22"/>
      <c r="V297" s="46" t="str">
        <f>IF(Table3[[#This Row],[TagOrderMethod]]="Ratio:","plants per 1 tag",IF(Table3[[#This Row],[TagOrderMethod]]="tags included","",IF(Table3[[#This Row],[TagOrderMethod]]="Qty:","tags",IF(Table3[[#This Row],[TagOrderMethod]]="Auto:",IF(U297&lt;&gt;"","tags","")))))</f>
        <v/>
      </c>
      <c r="W297" s="14">
        <v>25</v>
      </c>
      <c r="X297" s="14" t="str">
        <f>IF(ISNUMBER(SEARCH("tag",Table3[[#This Row],[Notes]])), "Yes", "No")</f>
        <v>No</v>
      </c>
      <c r="Y297" s="14" t="str">
        <f>IF(Table3[[#This Row],[Column11]]="yes","tags included","Auto:")</f>
        <v>Auto:</v>
      </c>
      <c r="Z29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Row],[TagOrderMethod]]="Auto:",IF(U297&gt;0,U297,IF(COUNTBLANK(L297:S297)=8,"",(IF(Table3[[#This Row],[Column11]]&lt;&gt;"no",Table3[[#This Row],[Size]]*(SUM(Table3[[#This Row],[Date 1]:[Date 8]])),"")))),""))),(Table3[[#This Row],[Bundle]])),"")</f>
        <v/>
      </c>
      <c r="AB297" s="86" t="str">
        <f t="shared" si="7"/>
        <v/>
      </c>
      <c r="AC297" s="68"/>
      <c r="AD297" s="37"/>
      <c r="AE297" s="38"/>
      <c r="AF297" s="39"/>
      <c r="AG297" s="111" t="s">
        <v>21</v>
      </c>
      <c r="AH297" s="111" t="s">
        <v>21</v>
      </c>
      <c r="AI297" s="111" t="s">
        <v>21</v>
      </c>
      <c r="AJ297" s="111" t="s">
        <v>21</v>
      </c>
      <c r="AK297" s="111" t="s">
        <v>1494</v>
      </c>
      <c r="AL297" s="111" t="s">
        <v>21</v>
      </c>
      <c r="AM297" s="111" t="b">
        <f>IF(AND(Table3[[#This Row],[Column68]]=TRUE,COUNTBLANK(Table3[[#This Row],[Date 1]:[Date 8]])=8),TRUE,FALSE)</f>
        <v>0</v>
      </c>
      <c r="AN297" s="111" t="b">
        <f>COUNTIF(Table3[[#This Row],[512]:[51]],"yes")&gt;0</f>
        <v>0</v>
      </c>
      <c r="AO297" s="40" t="str">
        <f>IF(Table3[[#This Row],[512]]="yes",Table3[[#This Row],[Column1]],"")</f>
        <v/>
      </c>
      <c r="AP297" s="40" t="str">
        <f>IF(Table3[[#This Row],[250]]="yes",Table3[[#This Row],[Column1.5]],"")</f>
        <v/>
      </c>
      <c r="AQ297" s="40" t="str">
        <f>IF(Table3[[#This Row],[288]]="yes",Table3[[#This Row],[Column2]],"")</f>
        <v/>
      </c>
      <c r="AR297" s="40" t="str">
        <f>IF(Table3[[#This Row],[144]]="yes",Table3[[#This Row],[Column3]],"")</f>
        <v/>
      </c>
      <c r="AS297" s="40" t="str">
        <f>IF(Table3[[#This Row],[26]]="yes",Table3[[#This Row],[Column4]],"")</f>
        <v/>
      </c>
      <c r="AT297" s="40" t="str">
        <f>IF(Table3[[#This Row],[51]]="yes",Table3[[#This Row],[Column5]],"")</f>
        <v/>
      </c>
      <c r="AU297" s="25" t="str">
        <f>IF(COUNTBLANK(Table3[[#This Row],[Date 1]:[Date 8]])=7,IF(Table3[[#This Row],[Column9]]&lt;&gt;"",IF(SUM(L297:S297)&lt;&gt;0,Table3[[#This Row],[Column9]],""),""),(SUBSTITUTE(TRIM(SUBSTITUTE(AO297&amp;","&amp;AP297&amp;","&amp;AQ297&amp;","&amp;AR297&amp;","&amp;AS297&amp;","&amp;AT297&amp;",",","," "))," ",", ")))</f>
        <v/>
      </c>
      <c r="AV297" s="31" t="e">
        <f>IF(COUNTBLANK(L297:AC297)&lt;&gt;13,IF(Table3[[#This Row],[Comments]]="Please order in multiples of 20. Minimum order of 100.",IF(COUNTBLANK(Table3[[#This Row],[Date 1]:[Order]])=12,"",1),1),IF(OR(F297="yes",G297="yes",H297="yes",I297="yes",J297="yes",K297="yes",#REF!="yes"),1,""))</f>
        <v>#REF!</v>
      </c>
    </row>
    <row r="298" spans="1:48" ht="36" thickBot="1" x14ac:dyDescent="0.4">
      <c r="A298" s="23" t="s">
        <v>128</v>
      </c>
      <c r="B298" s="125">
        <v>6710</v>
      </c>
      <c r="C298" s="13" t="s">
        <v>454</v>
      </c>
      <c r="D298" s="28" t="s">
        <v>1469</v>
      </c>
      <c r="E298" s="27"/>
      <c r="F298" s="26" t="s">
        <v>21</v>
      </c>
      <c r="G298" s="26" t="s">
        <v>21</v>
      </c>
      <c r="H298" s="26" t="s">
        <v>21</v>
      </c>
      <c r="I298" s="26" t="s">
        <v>21</v>
      </c>
      <c r="J298" s="26" t="s">
        <v>88</v>
      </c>
      <c r="K298" s="26" t="s">
        <v>21</v>
      </c>
      <c r="L298" s="19"/>
      <c r="M298" s="17"/>
      <c r="N298" s="17"/>
      <c r="O298" s="17"/>
      <c r="P298" s="17"/>
      <c r="Q298" s="17"/>
      <c r="R298" s="17"/>
      <c r="S298" s="18"/>
      <c r="T298" s="131" t="str">
        <f>Table3[[#This Row],[Column12]]</f>
        <v>Auto:</v>
      </c>
      <c r="U298" s="22"/>
      <c r="V298" s="46" t="str">
        <f>IF(Table3[[#This Row],[TagOrderMethod]]="Ratio:","plants per 1 tag",IF(Table3[[#This Row],[TagOrderMethod]]="tags included","",IF(Table3[[#This Row],[TagOrderMethod]]="Qty:","tags",IF(Table3[[#This Row],[TagOrderMethod]]="Auto:",IF(U298&lt;&gt;"","tags","")))))</f>
        <v/>
      </c>
      <c r="W298" s="14">
        <v>25</v>
      </c>
      <c r="X298" s="14" t="str">
        <f>IF(ISNUMBER(SEARCH("tag",Table3[[#This Row],[Notes]])), "Yes", "No")</f>
        <v>No</v>
      </c>
      <c r="Y298" s="14" t="str">
        <f>IF(Table3[[#This Row],[Column11]]="yes","tags included","Auto:")</f>
        <v>Auto:</v>
      </c>
      <c r="Z29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Row],[TagOrderMethod]]="Auto:",IF(U298&gt;0,U298,IF(COUNTBLANK(L298:S298)=8,"",(IF(Table3[[#This Row],[Column11]]&lt;&gt;"no",Table3[[#This Row],[Size]]*(SUM(Table3[[#This Row],[Date 1]:[Date 8]])),"")))),""))),(Table3[[#This Row],[Bundle]])),"")</f>
        <v/>
      </c>
      <c r="AB298" s="86" t="str">
        <f t="shared" si="7"/>
        <v/>
      </c>
      <c r="AC298" s="68"/>
      <c r="AD298" s="37"/>
      <c r="AE298" s="38"/>
      <c r="AF298" s="39"/>
      <c r="AG298" s="111" t="s">
        <v>21</v>
      </c>
      <c r="AH298" s="111" t="s">
        <v>21</v>
      </c>
      <c r="AI298" s="111" t="s">
        <v>21</v>
      </c>
      <c r="AJ298" s="111" t="s">
        <v>21</v>
      </c>
      <c r="AK298" s="111" t="s">
        <v>1495</v>
      </c>
      <c r="AL298" s="111" t="s">
        <v>21</v>
      </c>
      <c r="AM298" s="111" t="b">
        <f>IF(AND(Table3[[#This Row],[Column68]]=TRUE,COUNTBLANK(Table3[[#This Row],[Date 1]:[Date 8]])=8),TRUE,FALSE)</f>
        <v>0</v>
      </c>
      <c r="AN298" s="111" t="b">
        <f>COUNTIF(Table3[[#This Row],[512]:[51]],"yes")&gt;0</f>
        <v>0</v>
      </c>
      <c r="AO298" s="40" t="str">
        <f>IF(Table3[[#This Row],[512]]="yes",Table3[[#This Row],[Column1]],"")</f>
        <v/>
      </c>
      <c r="AP298" s="40" t="str">
        <f>IF(Table3[[#This Row],[250]]="yes",Table3[[#This Row],[Column1.5]],"")</f>
        <v/>
      </c>
      <c r="AQ298" s="40" t="str">
        <f>IF(Table3[[#This Row],[288]]="yes",Table3[[#This Row],[Column2]],"")</f>
        <v/>
      </c>
      <c r="AR298" s="40" t="str">
        <f>IF(Table3[[#This Row],[144]]="yes",Table3[[#This Row],[Column3]],"")</f>
        <v/>
      </c>
      <c r="AS298" s="40" t="str">
        <f>IF(Table3[[#This Row],[26]]="yes",Table3[[#This Row],[Column4]],"")</f>
        <v/>
      </c>
      <c r="AT298" s="40" t="str">
        <f>IF(Table3[[#This Row],[51]]="yes",Table3[[#This Row],[Column5]],"")</f>
        <v/>
      </c>
      <c r="AU298" s="25" t="str">
        <f>IF(COUNTBLANK(Table3[[#This Row],[Date 1]:[Date 8]])=7,IF(Table3[[#This Row],[Column9]]&lt;&gt;"",IF(SUM(L298:S298)&lt;&gt;0,Table3[[#This Row],[Column9]],""),""),(SUBSTITUTE(TRIM(SUBSTITUTE(AO298&amp;","&amp;AP298&amp;","&amp;AQ298&amp;","&amp;AR298&amp;","&amp;AS298&amp;","&amp;AT298&amp;",",","," "))," ",", ")))</f>
        <v/>
      </c>
      <c r="AV298" s="31" t="e">
        <f>IF(COUNTBLANK(L298:AC298)&lt;&gt;13,IF(Table3[[#This Row],[Comments]]="Please order in multiples of 20. Minimum order of 100.",IF(COUNTBLANK(Table3[[#This Row],[Date 1]:[Order]])=12,"",1),1),IF(OR(F298="yes",G298="yes",H298="yes",I298="yes",J298="yes",K298="yes",#REF!="yes"),1,""))</f>
        <v>#REF!</v>
      </c>
    </row>
    <row r="299" spans="1:48" ht="36" thickBot="1" x14ac:dyDescent="0.4">
      <c r="A299" s="23" t="s">
        <v>128</v>
      </c>
      <c r="B299" s="125">
        <v>8303</v>
      </c>
      <c r="C299" s="13" t="s">
        <v>454</v>
      </c>
      <c r="D299" s="28" t="s">
        <v>667</v>
      </c>
      <c r="E299" s="27"/>
      <c r="F299" s="26" t="s">
        <v>21</v>
      </c>
      <c r="G299" s="26" t="s">
        <v>21</v>
      </c>
      <c r="H299" s="26" t="s">
        <v>88</v>
      </c>
      <c r="I299" s="26" t="s">
        <v>88</v>
      </c>
      <c r="J299" s="26" t="s">
        <v>88</v>
      </c>
      <c r="K299" s="26" t="s">
        <v>21</v>
      </c>
      <c r="L299" s="19"/>
      <c r="M299" s="17"/>
      <c r="N299" s="17"/>
      <c r="O299" s="17"/>
      <c r="P299" s="17"/>
      <c r="Q299" s="17"/>
      <c r="R299" s="17"/>
      <c r="S299" s="18"/>
      <c r="T299" s="131" t="str">
        <f>Table3[[#This Row],[Column12]]</f>
        <v>Auto:</v>
      </c>
      <c r="U299" s="22"/>
      <c r="V299" s="46" t="str">
        <f>IF(Table3[[#This Row],[TagOrderMethod]]="Ratio:","plants per 1 tag",IF(Table3[[#This Row],[TagOrderMethod]]="tags included","",IF(Table3[[#This Row],[TagOrderMethod]]="Qty:","tags",IF(Table3[[#This Row],[TagOrderMethod]]="Auto:",IF(U299&lt;&gt;"","tags","")))))</f>
        <v/>
      </c>
      <c r="W299" s="14">
        <v>25</v>
      </c>
      <c r="X299" s="14" t="str">
        <f>IF(ISNUMBER(SEARCH("tag",Table3[[#This Row],[Notes]])), "Yes", "No")</f>
        <v>No</v>
      </c>
      <c r="Y299" s="14" t="str">
        <f>IF(Table3[[#This Row],[Column11]]="yes","tags included","Auto:")</f>
        <v>Auto:</v>
      </c>
      <c r="Z29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29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Row],[TagOrderMethod]]="Auto:",IF(U299&gt;0,U299,IF(COUNTBLANK(L299:S299)=8,"",(IF(Table3[[#This Row],[Column11]]&lt;&gt;"no",Table3[[#This Row],[Size]]*(SUM(Table3[[#This Row],[Date 1]:[Date 8]])),"")))),""))),(Table3[[#This Row],[Bundle]])),"")</f>
        <v/>
      </c>
      <c r="AB299" s="86" t="str">
        <f t="shared" si="7"/>
        <v/>
      </c>
      <c r="AC299" s="68"/>
      <c r="AD299" s="37"/>
      <c r="AE299" s="38"/>
      <c r="AF299" s="39"/>
      <c r="AG299" s="111" t="s">
        <v>21</v>
      </c>
      <c r="AH299" s="111" t="s">
        <v>21</v>
      </c>
      <c r="AI299" s="111" t="s">
        <v>1496</v>
      </c>
      <c r="AJ299" s="111" t="s">
        <v>1497</v>
      </c>
      <c r="AK299" s="111" t="s">
        <v>1498</v>
      </c>
      <c r="AL299" s="111" t="s">
        <v>21</v>
      </c>
      <c r="AM299" s="111" t="b">
        <f>IF(AND(Table3[[#This Row],[Column68]]=TRUE,COUNTBLANK(Table3[[#This Row],[Date 1]:[Date 8]])=8),TRUE,FALSE)</f>
        <v>0</v>
      </c>
      <c r="AN299" s="111" t="b">
        <f>COUNTIF(Table3[[#This Row],[512]:[51]],"yes")&gt;0</f>
        <v>0</v>
      </c>
      <c r="AO299" s="40" t="str">
        <f>IF(Table3[[#This Row],[512]]="yes",Table3[[#This Row],[Column1]],"")</f>
        <v/>
      </c>
      <c r="AP299" s="40" t="str">
        <f>IF(Table3[[#This Row],[250]]="yes",Table3[[#This Row],[Column1.5]],"")</f>
        <v/>
      </c>
      <c r="AQ299" s="40" t="str">
        <f>IF(Table3[[#This Row],[288]]="yes",Table3[[#This Row],[Column2]],"")</f>
        <v/>
      </c>
      <c r="AR299" s="40" t="str">
        <f>IF(Table3[[#This Row],[144]]="yes",Table3[[#This Row],[Column3]],"")</f>
        <v/>
      </c>
      <c r="AS299" s="40" t="str">
        <f>IF(Table3[[#This Row],[26]]="yes",Table3[[#This Row],[Column4]],"")</f>
        <v/>
      </c>
      <c r="AT299" s="40" t="str">
        <f>IF(Table3[[#This Row],[51]]="yes",Table3[[#This Row],[Column5]],"")</f>
        <v/>
      </c>
      <c r="AU299" s="25" t="str">
        <f>IF(COUNTBLANK(Table3[[#This Row],[Date 1]:[Date 8]])=7,IF(Table3[[#This Row],[Column9]]&lt;&gt;"",IF(SUM(L299:S299)&lt;&gt;0,Table3[[#This Row],[Column9]],""),""),(SUBSTITUTE(TRIM(SUBSTITUTE(AO299&amp;","&amp;AP299&amp;","&amp;AQ299&amp;","&amp;AR299&amp;","&amp;AS299&amp;","&amp;AT299&amp;",",","," "))," ",", ")))</f>
        <v/>
      </c>
      <c r="AV299" s="31" t="e">
        <f>IF(COUNTBLANK(L299:AC299)&lt;&gt;13,IF(Table3[[#This Row],[Comments]]="Please order in multiples of 20. Minimum order of 100.",IF(COUNTBLANK(Table3[[#This Row],[Date 1]:[Order]])=12,"",1),1),IF(OR(F299="yes",G299="yes",H299="yes",I299="yes",J299="yes",K299="yes",#REF!="yes"),1,""))</f>
        <v>#REF!</v>
      </c>
    </row>
    <row r="300" spans="1:48" ht="36" thickBot="1" x14ac:dyDescent="0.4">
      <c r="A300" s="23" t="s">
        <v>128</v>
      </c>
      <c r="B300" s="125">
        <v>6735</v>
      </c>
      <c r="C300" s="13" t="s">
        <v>454</v>
      </c>
      <c r="D300" s="28" t="s">
        <v>125</v>
      </c>
      <c r="E300" s="27"/>
      <c r="F300" s="26" t="s">
        <v>21</v>
      </c>
      <c r="G300" s="26" t="s">
        <v>21</v>
      </c>
      <c r="H300" s="26" t="s">
        <v>21</v>
      </c>
      <c r="I300" s="26" t="s">
        <v>21</v>
      </c>
      <c r="J300" s="26" t="s">
        <v>21</v>
      </c>
      <c r="K300" s="26" t="s">
        <v>88</v>
      </c>
      <c r="L300" s="19"/>
      <c r="M300" s="17"/>
      <c r="N300" s="17"/>
      <c r="O300" s="17"/>
      <c r="P300" s="17"/>
      <c r="Q300" s="17"/>
      <c r="R300" s="17"/>
      <c r="S300" s="18"/>
      <c r="T300" s="131" t="str">
        <f>Table3[[#This Row],[Column12]]</f>
        <v>Auto:</v>
      </c>
      <c r="U300" s="22"/>
      <c r="V300" s="46" t="str">
        <f>IF(Table3[[#This Row],[TagOrderMethod]]="Ratio:","plants per 1 tag",IF(Table3[[#This Row],[TagOrderMethod]]="tags included","",IF(Table3[[#This Row],[TagOrderMethod]]="Qty:","tags",IF(Table3[[#This Row],[TagOrderMethod]]="Auto:",IF(U300&lt;&gt;"","tags","")))))</f>
        <v/>
      </c>
      <c r="W300" s="14">
        <v>25</v>
      </c>
      <c r="X300" s="14" t="str">
        <f>IF(ISNUMBER(SEARCH("tag",Table3[[#This Row],[Notes]])), "Yes", "No")</f>
        <v>No</v>
      </c>
      <c r="Y300" s="14" t="str">
        <f>IF(Table3[[#This Row],[Column11]]="yes","tags included","Auto:")</f>
        <v>Auto:</v>
      </c>
      <c r="Z30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Row],[TagOrderMethod]]="Auto:",IF(U300&gt;0,U300,IF(COUNTBLANK(L300:S300)=8,"",(IF(Table3[[#This Row],[Column11]]&lt;&gt;"no",Table3[[#This Row],[Size]]*(SUM(Table3[[#This Row],[Date 1]:[Date 8]])),"")))),""))),(Table3[[#This Row],[Bundle]])),"")</f>
        <v/>
      </c>
      <c r="AB300" s="86" t="str">
        <f t="shared" si="7"/>
        <v/>
      </c>
      <c r="AC300" s="68"/>
      <c r="AD300" s="37"/>
      <c r="AE300" s="38"/>
      <c r="AF300" s="39"/>
      <c r="AG300" s="111" t="s">
        <v>21</v>
      </c>
      <c r="AH300" s="111" t="s">
        <v>21</v>
      </c>
      <c r="AI300" s="111" t="s">
        <v>21</v>
      </c>
      <c r="AJ300" s="111" t="s">
        <v>21</v>
      </c>
      <c r="AK300" s="111" t="s">
        <v>21</v>
      </c>
      <c r="AL300" s="111" t="s">
        <v>1499</v>
      </c>
      <c r="AM300" s="111" t="b">
        <f>IF(AND(Table3[[#This Row],[Column68]]=TRUE,COUNTBLANK(Table3[[#This Row],[Date 1]:[Date 8]])=8),TRUE,FALSE)</f>
        <v>0</v>
      </c>
      <c r="AN300" s="111" t="b">
        <f>COUNTIF(Table3[[#This Row],[512]:[51]],"yes")&gt;0</f>
        <v>0</v>
      </c>
      <c r="AO300" s="40" t="str">
        <f>IF(Table3[[#This Row],[512]]="yes",Table3[[#This Row],[Column1]],"")</f>
        <v/>
      </c>
      <c r="AP300" s="40" t="str">
        <f>IF(Table3[[#This Row],[250]]="yes",Table3[[#This Row],[Column1.5]],"")</f>
        <v/>
      </c>
      <c r="AQ300" s="40" t="str">
        <f>IF(Table3[[#This Row],[288]]="yes",Table3[[#This Row],[Column2]],"")</f>
        <v/>
      </c>
      <c r="AR300" s="40" t="str">
        <f>IF(Table3[[#This Row],[144]]="yes",Table3[[#This Row],[Column3]],"")</f>
        <v/>
      </c>
      <c r="AS300" s="40" t="str">
        <f>IF(Table3[[#This Row],[26]]="yes",Table3[[#This Row],[Column4]],"")</f>
        <v/>
      </c>
      <c r="AT300" s="40" t="str">
        <f>IF(Table3[[#This Row],[51]]="yes",Table3[[#This Row],[Column5]],"")</f>
        <v/>
      </c>
      <c r="AU300" s="25" t="str">
        <f>IF(COUNTBLANK(Table3[[#This Row],[Date 1]:[Date 8]])=7,IF(Table3[[#This Row],[Column9]]&lt;&gt;"",IF(SUM(L300:S300)&lt;&gt;0,Table3[[#This Row],[Column9]],""),""),(SUBSTITUTE(TRIM(SUBSTITUTE(AO300&amp;","&amp;AP300&amp;","&amp;AQ300&amp;","&amp;AR300&amp;","&amp;AS300&amp;","&amp;AT300&amp;",",","," "))," ",", ")))</f>
        <v/>
      </c>
      <c r="AV300" s="31" t="e">
        <f>IF(COUNTBLANK(L300:AC300)&lt;&gt;13,IF(Table3[[#This Row],[Comments]]="Please order in multiples of 20. Minimum order of 100.",IF(COUNTBLANK(Table3[[#This Row],[Date 1]:[Order]])=12,"",1),1),IF(OR(F300="yes",G300="yes",H300="yes",I300="yes",J300="yes",K300="yes",#REF!="yes"),1,""))</f>
        <v>#REF!</v>
      </c>
    </row>
    <row r="301" spans="1:48" ht="36" thickBot="1" x14ac:dyDescent="0.4">
      <c r="A301" s="23" t="s">
        <v>128</v>
      </c>
      <c r="B301" s="125">
        <v>6755</v>
      </c>
      <c r="C301" s="13" t="s">
        <v>454</v>
      </c>
      <c r="D301" s="28" t="s">
        <v>186</v>
      </c>
      <c r="E301" s="27"/>
      <c r="F301" s="26" t="s">
        <v>21</v>
      </c>
      <c r="G301" s="26" t="s">
        <v>21</v>
      </c>
      <c r="H301" s="26" t="s">
        <v>21</v>
      </c>
      <c r="I301" s="26" t="s">
        <v>21</v>
      </c>
      <c r="J301" s="26" t="s">
        <v>88</v>
      </c>
      <c r="K301" s="26" t="s">
        <v>21</v>
      </c>
      <c r="L301" s="19"/>
      <c r="M301" s="17"/>
      <c r="N301" s="17"/>
      <c r="O301" s="17"/>
      <c r="P301" s="17"/>
      <c r="Q301" s="17"/>
      <c r="R301" s="17"/>
      <c r="S301" s="18"/>
      <c r="T301" s="131" t="str">
        <f>Table3[[#This Row],[Column12]]</f>
        <v>Auto:</v>
      </c>
      <c r="U301" s="22"/>
      <c r="V301" s="46" t="str">
        <f>IF(Table3[[#This Row],[TagOrderMethod]]="Ratio:","plants per 1 tag",IF(Table3[[#This Row],[TagOrderMethod]]="tags included","",IF(Table3[[#This Row],[TagOrderMethod]]="Qty:","tags",IF(Table3[[#This Row],[TagOrderMethod]]="Auto:",IF(U301&lt;&gt;"","tags","")))))</f>
        <v/>
      </c>
      <c r="W301" s="14">
        <v>25</v>
      </c>
      <c r="X301" s="14" t="str">
        <f>IF(ISNUMBER(SEARCH("tag",Table3[[#This Row],[Notes]])), "Yes", "No")</f>
        <v>No</v>
      </c>
      <c r="Y301" s="14" t="str">
        <f>IF(Table3[[#This Row],[Column11]]="yes","tags included","Auto:")</f>
        <v>Auto:</v>
      </c>
      <c r="Z30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Row],[TagOrderMethod]]="Auto:",IF(U301&gt;0,U301,IF(COUNTBLANK(L301:S301)=8,"",(IF(Table3[[#This Row],[Column11]]&lt;&gt;"no",Table3[[#This Row],[Size]]*(SUM(Table3[[#This Row],[Date 1]:[Date 8]])),"")))),""))),(Table3[[#This Row],[Bundle]])),"")</f>
        <v/>
      </c>
      <c r="AB301" s="86" t="str">
        <f t="shared" si="7"/>
        <v/>
      </c>
      <c r="AC301" s="68"/>
      <c r="AD301" s="37"/>
      <c r="AE301" s="38"/>
      <c r="AF301" s="39"/>
      <c r="AG301" s="111" t="s">
        <v>21</v>
      </c>
      <c r="AH301" s="111" t="s">
        <v>21</v>
      </c>
      <c r="AI301" s="111" t="s">
        <v>21</v>
      </c>
      <c r="AJ301" s="111" t="s">
        <v>21</v>
      </c>
      <c r="AK301" s="111" t="s">
        <v>1500</v>
      </c>
      <c r="AL301" s="111" t="s">
        <v>21</v>
      </c>
      <c r="AM301" s="111" t="b">
        <f>IF(AND(Table3[[#This Row],[Column68]]=TRUE,COUNTBLANK(Table3[[#This Row],[Date 1]:[Date 8]])=8),TRUE,FALSE)</f>
        <v>0</v>
      </c>
      <c r="AN301" s="111" t="b">
        <f>COUNTIF(Table3[[#This Row],[512]:[51]],"yes")&gt;0</f>
        <v>0</v>
      </c>
      <c r="AO301" s="40" t="str">
        <f>IF(Table3[[#This Row],[512]]="yes",Table3[[#This Row],[Column1]],"")</f>
        <v/>
      </c>
      <c r="AP301" s="40" t="str">
        <f>IF(Table3[[#This Row],[250]]="yes",Table3[[#This Row],[Column1.5]],"")</f>
        <v/>
      </c>
      <c r="AQ301" s="40" t="str">
        <f>IF(Table3[[#This Row],[288]]="yes",Table3[[#This Row],[Column2]],"")</f>
        <v/>
      </c>
      <c r="AR301" s="40" t="str">
        <f>IF(Table3[[#This Row],[144]]="yes",Table3[[#This Row],[Column3]],"")</f>
        <v/>
      </c>
      <c r="AS301" s="40" t="str">
        <f>IF(Table3[[#This Row],[26]]="yes",Table3[[#This Row],[Column4]],"")</f>
        <v/>
      </c>
      <c r="AT301" s="40" t="str">
        <f>IF(Table3[[#This Row],[51]]="yes",Table3[[#This Row],[Column5]],"")</f>
        <v/>
      </c>
      <c r="AU301" s="25" t="str">
        <f>IF(COUNTBLANK(Table3[[#This Row],[Date 1]:[Date 8]])=7,IF(Table3[[#This Row],[Column9]]&lt;&gt;"",IF(SUM(L301:S301)&lt;&gt;0,Table3[[#This Row],[Column9]],""),""),(SUBSTITUTE(TRIM(SUBSTITUTE(AO301&amp;","&amp;AP301&amp;","&amp;AQ301&amp;","&amp;AR301&amp;","&amp;AS301&amp;","&amp;AT301&amp;",",","," "))," ",", ")))</f>
        <v/>
      </c>
      <c r="AV301" s="31" t="e">
        <f>IF(COUNTBLANK(L301:AC301)&lt;&gt;13,IF(Table3[[#This Row],[Comments]]="Please order in multiples of 20. Minimum order of 100.",IF(COUNTBLANK(Table3[[#This Row],[Date 1]:[Order]])=12,"",1),1),IF(OR(F301="yes",G301="yes",H301="yes",I301="yes",J301="yes",K301="yes",#REF!="yes"),1,""))</f>
        <v>#REF!</v>
      </c>
    </row>
    <row r="302" spans="1:48" ht="36" thickBot="1" x14ac:dyDescent="0.4">
      <c r="A302" s="23" t="s">
        <v>128</v>
      </c>
      <c r="B302" s="125">
        <v>6770</v>
      </c>
      <c r="C302" s="13" t="s">
        <v>454</v>
      </c>
      <c r="D302" s="28" t="s">
        <v>187</v>
      </c>
      <c r="E302" s="27"/>
      <c r="F302" s="26" t="s">
        <v>21</v>
      </c>
      <c r="G302" s="26" t="s">
        <v>21</v>
      </c>
      <c r="H302" s="26" t="s">
        <v>21</v>
      </c>
      <c r="I302" s="26" t="s">
        <v>21</v>
      </c>
      <c r="J302" s="26" t="s">
        <v>88</v>
      </c>
      <c r="K302" s="26" t="s">
        <v>21</v>
      </c>
      <c r="L302" s="19"/>
      <c r="M302" s="17"/>
      <c r="N302" s="17"/>
      <c r="O302" s="17"/>
      <c r="P302" s="17"/>
      <c r="Q302" s="17"/>
      <c r="R302" s="17"/>
      <c r="S302" s="18"/>
      <c r="T302" s="131" t="str">
        <f>Table3[[#This Row],[Column12]]</f>
        <v>Auto:</v>
      </c>
      <c r="U302" s="22"/>
      <c r="V302" s="46" t="str">
        <f>IF(Table3[[#This Row],[TagOrderMethod]]="Ratio:","plants per 1 tag",IF(Table3[[#This Row],[TagOrderMethod]]="tags included","",IF(Table3[[#This Row],[TagOrderMethod]]="Qty:","tags",IF(Table3[[#This Row],[TagOrderMethod]]="Auto:",IF(U302&lt;&gt;"","tags","")))))</f>
        <v/>
      </c>
      <c r="W302" s="14">
        <v>25</v>
      </c>
      <c r="X302" s="14" t="str">
        <f>IF(ISNUMBER(SEARCH("tag",Table3[[#This Row],[Notes]])), "Yes", "No")</f>
        <v>No</v>
      </c>
      <c r="Y302" s="14" t="str">
        <f>IF(Table3[[#This Row],[Column11]]="yes","tags included","Auto:")</f>
        <v>Auto:</v>
      </c>
      <c r="Z30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Row],[TagOrderMethod]]="Auto:",IF(U302&gt;0,U302,IF(COUNTBLANK(L302:S302)=8,"",(IF(Table3[[#This Row],[Column11]]&lt;&gt;"no",Table3[[#This Row],[Size]]*(SUM(Table3[[#This Row],[Date 1]:[Date 8]])),"")))),""))),(Table3[[#This Row],[Bundle]])),"")</f>
        <v/>
      </c>
      <c r="AB302" s="86" t="str">
        <f t="shared" si="7"/>
        <v/>
      </c>
      <c r="AC302" s="68"/>
      <c r="AD302" s="37"/>
      <c r="AE302" s="38"/>
      <c r="AF302" s="39"/>
      <c r="AG302" s="111" t="s">
        <v>21</v>
      </c>
      <c r="AH302" s="111" t="s">
        <v>21</v>
      </c>
      <c r="AI302" s="111" t="s">
        <v>21</v>
      </c>
      <c r="AJ302" s="111" t="s">
        <v>21</v>
      </c>
      <c r="AK302" s="111" t="s">
        <v>672</v>
      </c>
      <c r="AL302" s="111" t="s">
        <v>21</v>
      </c>
      <c r="AM302" s="111" t="b">
        <f>IF(AND(Table3[[#This Row],[Column68]]=TRUE,COUNTBLANK(Table3[[#This Row],[Date 1]:[Date 8]])=8),TRUE,FALSE)</f>
        <v>0</v>
      </c>
      <c r="AN302" s="111" t="b">
        <f>COUNTIF(Table3[[#This Row],[512]:[51]],"yes")&gt;0</f>
        <v>0</v>
      </c>
      <c r="AO302" s="40" t="str">
        <f>IF(Table3[[#This Row],[512]]="yes",Table3[[#This Row],[Column1]],"")</f>
        <v/>
      </c>
      <c r="AP302" s="40" t="str">
        <f>IF(Table3[[#This Row],[250]]="yes",Table3[[#This Row],[Column1.5]],"")</f>
        <v/>
      </c>
      <c r="AQ302" s="40" t="str">
        <f>IF(Table3[[#This Row],[288]]="yes",Table3[[#This Row],[Column2]],"")</f>
        <v/>
      </c>
      <c r="AR302" s="40" t="str">
        <f>IF(Table3[[#This Row],[144]]="yes",Table3[[#This Row],[Column3]],"")</f>
        <v/>
      </c>
      <c r="AS302" s="40" t="str">
        <f>IF(Table3[[#This Row],[26]]="yes",Table3[[#This Row],[Column4]],"")</f>
        <v/>
      </c>
      <c r="AT302" s="40" t="str">
        <f>IF(Table3[[#This Row],[51]]="yes",Table3[[#This Row],[Column5]],"")</f>
        <v/>
      </c>
      <c r="AU302" s="25" t="str">
        <f>IF(COUNTBLANK(Table3[[#This Row],[Date 1]:[Date 8]])=7,IF(Table3[[#This Row],[Column9]]&lt;&gt;"",IF(SUM(L302:S302)&lt;&gt;0,Table3[[#This Row],[Column9]],""),""),(SUBSTITUTE(TRIM(SUBSTITUTE(AO302&amp;","&amp;AP302&amp;","&amp;AQ302&amp;","&amp;AR302&amp;","&amp;AS302&amp;","&amp;AT302&amp;",",","," "))," ",", ")))</f>
        <v/>
      </c>
      <c r="AV302" s="31" t="e">
        <f>IF(COUNTBLANK(L302:AC302)&lt;&gt;13,IF(Table3[[#This Row],[Comments]]="Please order in multiples of 20. Minimum order of 100.",IF(COUNTBLANK(Table3[[#This Row],[Date 1]:[Order]])=12,"",1),1),IF(OR(F302="yes",G302="yes",H302="yes",I302="yes",J302="yes",K302="yes",#REF!="yes"),1,""))</f>
        <v>#REF!</v>
      </c>
    </row>
    <row r="303" spans="1:48" ht="36" thickBot="1" x14ac:dyDescent="0.4">
      <c r="A303" s="23" t="s">
        <v>128</v>
      </c>
      <c r="B303" s="125">
        <v>6780</v>
      </c>
      <c r="C303" s="13" t="s">
        <v>454</v>
      </c>
      <c r="D303" s="28" t="s">
        <v>188</v>
      </c>
      <c r="E303" s="27"/>
      <c r="F303" s="26" t="s">
        <v>21</v>
      </c>
      <c r="G303" s="26" t="s">
        <v>21</v>
      </c>
      <c r="H303" s="26" t="s">
        <v>21</v>
      </c>
      <c r="I303" s="26" t="s">
        <v>21</v>
      </c>
      <c r="J303" s="26" t="s">
        <v>88</v>
      </c>
      <c r="K303" s="26" t="s">
        <v>21</v>
      </c>
      <c r="L303" s="19"/>
      <c r="M303" s="17"/>
      <c r="N303" s="17"/>
      <c r="O303" s="17"/>
      <c r="P303" s="17"/>
      <c r="Q303" s="17"/>
      <c r="R303" s="17"/>
      <c r="S303" s="18"/>
      <c r="T303" s="131" t="str">
        <f>Table3[[#This Row],[Column12]]</f>
        <v>Auto:</v>
      </c>
      <c r="U303" s="22"/>
      <c r="V303" s="46" t="str">
        <f>IF(Table3[[#This Row],[TagOrderMethod]]="Ratio:","plants per 1 tag",IF(Table3[[#This Row],[TagOrderMethod]]="tags included","",IF(Table3[[#This Row],[TagOrderMethod]]="Qty:","tags",IF(Table3[[#This Row],[TagOrderMethod]]="Auto:",IF(U303&lt;&gt;"","tags","")))))</f>
        <v/>
      </c>
      <c r="W303" s="14">
        <v>25</v>
      </c>
      <c r="X303" s="14" t="str">
        <f>IF(ISNUMBER(SEARCH("tag",Table3[[#This Row],[Notes]])), "Yes", "No")</f>
        <v>No</v>
      </c>
      <c r="Y303" s="14" t="str">
        <f>IF(Table3[[#This Row],[Column11]]="yes","tags included","Auto:")</f>
        <v>Auto:</v>
      </c>
      <c r="Z30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Row],[TagOrderMethod]]="Auto:",IF(U303&gt;0,U303,IF(COUNTBLANK(L303:S303)=8,"",(IF(Table3[[#This Row],[Column11]]&lt;&gt;"no",Table3[[#This Row],[Size]]*(SUM(Table3[[#This Row],[Date 1]:[Date 8]])),"")))),""))),(Table3[[#This Row],[Bundle]])),"")</f>
        <v/>
      </c>
      <c r="AB303" s="86" t="str">
        <f t="shared" si="7"/>
        <v/>
      </c>
      <c r="AC303" s="68"/>
      <c r="AD303" s="37"/>
      <c r="AE303" s="38"/>
      <c r="AF303" s="39"/>
      <c r="AG303" s="111" t="s">
        <v>21</v>
      </c>
      <c r="AH303" s="111" t="s">
        <v>21</v>
      </c>
      <c r="AI303" s="111" t="s">
        <v>21</v>
      </c>
      <c r="AJ303" s="111" t="s">
        <v>21</v>
      </c>
      <c r="AK303" s="111" t="s">
        <v>673</v>
      </c>
      <c r="AL303" s="111" t="s">
        <v>21</v>
      </c>
      <c r="AM303" s="111" t="b">
        <f>IF(AND(Table3[[#This Row],[Column68]]=TRUE,COUNTBLANK(Table3[[#This Row],[Date 1]:[Date 8]])=8),TRUE,FALSE)</f>
        <v>0</v>
      </c>
      <c r="AN303" s="111" t="b">
        <f>COUNTIF(Table3[[#This Row],[512]:[51]],"yes")&gt;0</f>
        <v>0</v>
      </c>
      <c r="AO303" s="40" t="str">
        <f>IF(Table3[[#This Row],[512]]="yes",Table3[[#This Row],[Column1]],"")</f>
        <v/>
      </c>
      <c r="AP303" s="40" t="str">
        <f>IF(Table3[[#This Row],[250]]="yes",Table3[[#This Row],[Column1.5]],"")</f>
        <v/>
      </c>
      <c r="AQ303" s="40" t="str">
        <f>IF(Table3[[#This Row],[288]]="yes",Table3[[#This Row],[Column2]],"")</f>
        <v/>
      </c>
      <c r="AR303" s="40" t="str">
        <f>IF(Table3[[#This Row],[144]]="yes",Table3[[#This Row],[Column3]],"")</f>
        <v/>
      </c>
      <c r="AS303" s="40" t="str">
        <f>IF(Table3[[#This Row],[26]]="yes",Table3[[#This Row],[Column4]],"")</f>
        <v/>
      </c>
      <c r="AT303" s="40" t="str">
        <f>IF(Table3[[#This Row],[51]]="yes",Table3[[#This Row],[Column5]],"")</f>
        <v/>
      </c>
      <c r="AU303" s="25" t="str">
        <f>IF(COUNTBLANK(Table3[[#This Row],[Date 1]:[Date 8]])=7,IF(Table3[[#This Row],[Column9]]&lt;&gt;"",IF(SUM(L303:S303)&lt;&gt;0,Table3[[#This Row],[Column9]],""),""),(SUBSTITUTE(TRIM(SUBSTITUTE(AO303&amp;","&amp;AP303&amp;","&amp;AQ303&amp;","&amp;AR303&amp;","&amp;AS303&amp;","&amp;AT303&amp;",",","," "))," ",", ")))</f>
        <v/>
      </c>
      <c r="AV303" s="31" t="e">
        <f>IF(COUNTBLANK(L303:AC303)&lt;&gt;13,IF(Table3[[#This Row],[Comments]]="Please order in multiples of 20. Minimum order of 100.",IF(COUNTBLANK(Table3[[#This Row],[Date 1]:[Order]])=12,"",1),1),IF(OR(F303="yes",G303="yes",H303="yes",I303="yes",J303="yes",K303="yes",#REF!="yes"),1,""))</f>
        <v>#REF!</v>
      </c>
    </row>
    <row r="304" spans="1:48" ht="36" thickBot="1" x14ac:dyDescent="0.4">
      <c r="A304" s="23" t="s">
        <v>128</v>
      </c>
      <c r="B304" s="125">
        <v>6790</v>
      </c>
      <c r="C304" s="13" t="s">
        <v>454</v>
      </c>
      <c r="D304" s="28" t="s">
        <v>189</v>
      </c>
      <c r="E304" s="27"/>
      <c r="F304" s="26" t="s">
        <v>21</v>
      </c>
      <c r="G304" s="26" t="s">
        <v>21</v>
      </c>
      <c r="H304" s="26" t="s">
        <v>21</v>
      </c>
      <c r="I304" s="26" t="s">
        <v>21</v>
      </c>
      <c r="J304" s="26" t="s">
        <v>88</v>
      </c>
      <c r="K304" s="26" t="s">
        <v>21</v>
      </c>
      <c r="L304" s="19"/>
      <c r="M304" s="17"/>
      <c r="N304" s="17"/>
      <c r="O304" s="17"/>
      <c r="P304" s="17"/>
      <c r="Q304" s="17"/>
      <c r="R304" s="17"/>
      <c r="S304" s="18"/>
      <c r="T304" s="131" t="str">
        <f>Table3[[#This Row],[Column12]]</f>
        <v>Auto:</v>
      </c>
      <c r="U304" s="22"/>
      <c r="V304" s="46" t="str">
        <f>IF(Table3[[#This Row],[TagOrderMethod]]="Ratio:","plants per 1 tag",IF(Table3[[#This Row],[TagOrderMethod]]="tags included","",IF(Table3[[#This Row],[TagOrderMethod]]="Qty:","tags",IF(Table3[[#This Row],[TagOrderMethod]]="Auto:",IF(U304&lt;&gt;"","tags","")))))</f>
        <v/>
      </c>
      <c r="W304" s="14">
        <v>25</v>
      </c>
      <c r="X304" s="14" t="str">
        <f>IF(ISNUMBER(SEARCH("tag",Table3[[#This Row],[Notes]])), "Yes", "No")</f>
        <v>No</v>
      </c>
      <c r="Y304" s="14" t="str">
        <f>IF(Table3[[#This Row],[Column11]]="yes","tags included","Auto:")</f>
        <v>Auto:</v>
      </c>
      <c r="Z30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Row],[TagOrderMethod]]="Auto:",IF(U304&gt;0,U304,IF(COUNTBLANK(L304:S304)=8,"",(IF(Table3[[#This Row],[Column11]]&lt;&gt;"no",Table3[[#This Row],[Size]]*(SUM(Table3[[#This Row],[Date 1]:[Date 8]])),"")))),""))),(Table3[[#This Row],[Bundle]])),"")</f>
        <v/>
      </c>
      <c r="AB304" s="86" t="str">
        <f t="shared" si="7"/>
        <v/>
      </c>
      <c r="AC304" s="68"/>
      <c r="AD304" s="37"/>
      <c r="AE304" s="38"/>
      <c r="AF304" s="39"/>
      <c r="AG304" s="111" t="s">
        <v>21</v>
      </c>
      <c r="AH304" s="111" t="s">
        <v>21</v>
      </c>
      <c r="AI304" s="111" t="s">
        <v>21</v>
      </c>
      <c r="AJ304" s="111" t="s">
        <v>21</v>
      </c>
      <c r="AK304" s="111" t="s">
        <v>674</v>
      </c>
      <c r="AL304" s="111" t="s">
        <v>21</v>
      </c>
      <c r="AM304" s="111" t="b">
        <f>IF(AND(Table3[[#This Row],[Column68]]=TRUE,COUNTBLANK(Table3[[#This Row],[Date 1]:[Date 8]])=8),TRUE,FALSE)</f>
        <v>0</v>
      </c>
      <c r="AN304" s="111" t="b">
        <f>COUNTIF(Table3[[#This Row],[512]:[51]],"yes")&gt;0</f>
        <v>0</v>
      </c>
      <c r="AO304" s="40" t="str">
        <f>IF(Table3[[#This Row],[512]]="yes",Table3[[#This Row],[Column1]],"")</f>
        <v/>
      </c>
      <c r="AP304" s="40" t="str">
        <f>IF(Table3[[#This Row],[250]]="yes",Table3[[#This Row],[Column1.5]],"")</f>
        <v/>
      </c>
      <c r="AQ304" s="40" t="str">
        <f>IF(Table3[[#This Row],[288]]="yes",Table3[[#This Row],[Column2]],"")</f>
        <v/>
      </c>
      <c r="AR304" s="40" t="str">
        <f>IF(Table3[[#This Row],[144]]="yes",Table3[[#This Row],[Column3]],"")</f>
        <v/>
      </c>
      <c r="AS304" s="40" t="str">
        <f>IF(Table3[[#This Row],[26]]="yes",Table3[[#This Row],[Column4]],"")</f>
        <v/>
      </c>
      <c r="AT304" s="40" t="str">
        <f>IF(Table3[[#This Row],[51]]="yes",Table3[[#This Row],[Column5]],"")</f>
        <v/>
      </c>
      <c r="AU304" s="25" t="str">
        <f>IF(COUNTBLANK(Table3[[#This Row],[Date 1]:[Date 8]])=7,IF(Table3[[#This Row],[Column9]]&lt;&gt;"",IF(SUM(L304:S304)&lt;&gt;0,Table3[[#This Row],[Column9]],""),""),(SUBSTITUTE(TRIM(SUBSTITUTE(AO304&amp;","&amp;AP304&amp;","&amp;AQ304&amp;","&amp;AR304&amp;","&amp;AS304&amp;","&amp;AT304&amp;",",","," "))," ",", ")))</f>
        <v/>
      </c>
      <c r="AV304" s="31" t="e">
        <f>IF(COUNTBLANK(L304:AC304)&lt;&gt;13,IF(Table3[[#This Row],[Comments]]="Please order in multiples of 20. Minimum order of 100.",IF(COUNTBLANK(Table3[[#This Row],[Date 1]:[Order]])=12,"",1),1),IF(OR(F304="yes",G304="yes",H304="yes",I304="yes",J304="yes",K304="yes",#REF!="yes"),1,""))</f>
        <v>#REF!</v>
      </c>
    </row>
    <row r="305" spans="1:48" ht="36" thickBot="1" x14ac:dyDescent="0.4">
      <c r="A305" s="23" t="s">
        <v>128</v>
      </c>
      <c r="B305" s="125">
        <v>6805</v>
      </c>
      <c r="C305" s="13" t="s">
        <v>454</v>
      </c>
      <c r="D305" s="28" t="s">
        <v>1470</v>
      </c>
      <c r="E305" s="27"/>
      <c r="F305" s="26" t="s">
        <v>21</v>
      </c>
      <c r="G305" s="26" t="s">
        <v>21</v>
      </c>
      <c r="H305" s="26" t="s">
        <v>21</v>
      </c>
      <c r="I305" s="26" t="s">
        <v>21</v>
      </c>
      <c r="J305" s="26" t="s">
        <v>88</v>
      </c>
      <c r="K305" s="26" t="s">
        <v>21</v>
      </c>
      <c r="L305" s="19"/>
      <c r="M305" s="17"/>
      <c r="N305" s="17"/>
      <c r="O305" s="17"/>
      <c r="P305" s="17"/>
      <c r="Q305" s="17"/>
      <c r="R305" s="17"/>
      <c r="S305" s="18"/>
      <c r="T305" s="131" t="str">
        <f>Table3[[#This Row],[Column12]]</f>
        <v>Auto:</v>
      </c>
      <c r="U305" s="22"/>
      <c r="V305" s="46" t="str">
        <f>IF(Table3[[#This Row],[TagOrderMethod]]="Ratio:","plants per 1 tag",IF(Table3[[#This Row],[TagOrderMethod]]="tags included","",IF(Table3[[#This Row],[TagOrderMethod]]="Qty:","tags",IF(Table3[[#This Row],[TagOrderMethod]]="Auto:",IF(U305&lt;&gt;"","tags","")))))</f>
        <v/>
      </c>
      <c r="W305" s="14">
        <v>25</v>
      </c>
      <c r="X305" s="14" t="str">
        <f>IF(ISNUMBER(SEARCH("tag",Table3[[#This Row],[Notes]])), "Yes", "No")</f>
        <v>No</v>
      </c>
      <c r="Y305" s="14" t="str">
        <f>IF(Table3[[#This Row],[Column11]]="yes","tags included","Auto:")</f>
        <v>Auto:</v>
      </c>
      <c r="Z30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Row],[TagOrderMethod]]="Auto:",IF(U305&gt;0,U305,IF(COUNTBLANK(L305:S305)=8,"",(IF(Table3[[#This Row],[Column11]]&lt;&gt;"no",Table3[[#This Row],[Size]]*(SUM(Table3[[#This Row],[Date 1]:[Date 8]])),"")))),""))),(Table3[[#This Row],[Bundle]])),"")</f>
        <v/>
      </c>
      <c r="AB305" s="86" t="str">
        <f t="shared" si="7"/>
        <v/>
      </c>
      <c r="AC305" s="68"/>
      <c r="AD305" s="37"/>
      <c r="AE305" s="38"/>
      <c r="AF305" s="39"/>
      <c r="AG305" s="111" t="s">
        <v>21</v>
      </c>
      <c r="AH305" s="111" t="s">
        <v>21</v>
      </c>
      <c r="AI305" s="111" t="s">
        <v>21</v>
      </c>
      <c r="AJ305" s="111" t="s">
        <v>21</v>
      </c>
      <c r="AK305" s="111" t="s">
        <v>1501</v>
      </c>
      <c r="AL305" s="111" t="s">
        <v>21</v>
      </c>
      <c r="AM305" s="111" t="b">
        <f>IF(AND(Table3[[#This Row],[Column68]]=TRUE,COUNTBLANK(Table3[[#This Row],[Date 1]:[Date 8]])=8),TRUE,FALSE)</f>
        <v>0</v>
      </c>
      <c r="AN305" s="111" t="b">
        <f>COUNTIF(Table3[[#This Row],[512]:[51]],"yes")&gt;0</f>
        <v>0</v>
      </c>
      <c r="AO305" s="40" t="str">
        <f>IF(Table3[[#This Row],[512]]="yes",Table3[[#This Row],[Column1]],"")</f>
        <v/>
      </c>
      <c r="AP305" s="40" t="str">
        <f>IF(Table3[[#This Row],[250]]="yes",Table3[[#This Row],[Column1.5]],"")</f>
        <v/>
      </c>
      <c r="AQ305" s="40" t="str">
        <f>IF(Table3[[#This Row],[288]]="yes",Table3[[#This Row],[Column2]],"")</f>
        <v/>
      </c>
      <c r="AR305" s="40" t="str">
        <f>IF(Table3[[#This Row],[144]]="yes",Table3[[#This Row],[Column3]],"")</f>
        <v/>
      </c>
      <c r="AS305" s="40" t="str">
        <f>IF(Table3[[#This Row],[26]]="yes",Table3[[#This Row],[Column4]],"")</f>
        <v/>
      </c>
      <c r="AT305" s="40" t="str">
        <f>IF(Table3[[#This Row],[51]]="yes",Table3[[#This Row],[Column5]],"")</f>
        <v/>
      </c>
      <c r="AU305" s="25" t="str">
        <f>IF(COUNTBLANK(Table3[[#This Row],[Date 1]:[Date 8]])=7,IF(Table3[[#This Row],[Column9]]&lt;&gt;"",IF(SUM(L305:S305)&lt;&gt;0,Table3[[#This Row],[Column9]],""),""),(SUBSTITUTE(TRIM(SUBSTITUTE(AO305&amp;","&amp;AP305&amp;","&amp;AQ305&amp;","&amp;AR305&amp;","&amp;AS305&amp;","&amp;AT305&amp;",",","," "))," ",", ")))</f>
        <v/>
      </c>
      <c r="AV305" s="31" t="e">
        <f>IF(COUNTBLANK(L305:AC305)&lt;&gt;13,IF(Table3[[#This Row],[Comments]]="Please order in multiples of 20. Minimum order of 100.",IF(COUNTBLANK(Table3[[#This Row],[Date 1]:[Order]])=12,"",1),1),IF(OR(F305="yes",G305="yes",H305="yes",I305="yes",J305="yes",K305="yes",#REF!="yes"),1,""))</f>
        <v>#REF!</v>
      </c>
    </row>
    <row r="306" spans="1:48" ht="36" thickBot="1" x14ac:dyDescent="0.4">
      <c r="A306" s="23" t="s">
        <v>128</v>
      </c>
      <c r="B306" s="125">
        <v>6810</v>
      </c>
      <c r="C306" s="13" t="s">
        <v>454</v>
      </c>
      <c r="D306" s="28" t="s">
        <v>668</v>
      </c>
      <c r="E306" s="27"/>
      <c r="F306" s="26" t="s">
        <v>21</v>
      </c>
      <c r="G306" s="26" t="s">
        <v>21</v>
      </c>
      <c r="H306" s="26" t="s">
        <v>21</v>
      </c>
      <c r="I306" s="26" t="s">
        <v>21</v>
      </c>
      <c r="J306" s="26" t="s">
        <v>88</v>
      </c>
      <c r="K306" s="26" t="s">
        <v>21</v>
      </c>
      <c r="L306" s="19"/>
      <c r="M306" s="17"/>
      <c r="N306" s="17"/>
      <c r="O306" s="17"/>
      <c r="P306" s="17"/>
      <c r="Q306" s="17"/>
      <c r="R306" s="17"/>
      <c r="S306" s="18"/>
      <c r="T306" s="131" t="str">
        <f>Table3[[#This Row],[Column12]]</f>
        <v>Auto:</v>
      </c>
      <c r="U306" s="22"/>
      <c r="V306" s="46" t="str">
        <f>IF(Table3[[#This Row],[TagOrderMethod]]="Ratio:","plants per 1 tag",IF(Table3[[#This Row],[TagOrderMethod]]="tags included","",IF(Table3[[#This Row],[TagOrderMethod]]="Qty:","tags",IF(Table3[[#This Row],[TagOrderMethod]]="Auto:",IF(U306&lt;&gt;"","tags","")))))</f>
        <v/>
      </c>
      <c r="W306" s="14">
        <v>25</v>
      </c>
      <c r="X306" s="14" t="str">
        <f>IF(ISNUMBER(SEARCH("tag",Table3[[#This Row],[Notes]])), "Yes", "No")</f>
        <v>No</v>
      </c>
      <c r="Y306" s="14" t="str">
        <f>IF(Table3[[#This Row],[Column11]]="yes","tags included","Auto:")</f>
        <v>Auto:</v>
      </c>
      <c r="Z30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Row],[TagOrderMethod]]="Auto:",IF(U306&gt;0,U306,IF(COUNTBLANK(L306:S306)=8,"",(IF(Table3[[#This Row],[Column11]]&lt;&gt;"no",Table3[[#This Row],[Size]]*(SUM(Table3[[#This Row],[Date 1]:[Date 8]])),"")))),""))),(Table3[[#This Row],[Bundle]])),"")</f>
        <v/>
      </c>
      <c r="AB306" s="86" t="str">
        <f t="shared" si="7"/>
        <v/>
      </c>
      <c r="AC306" s="68"/>
      <c r="AD306" s="37"/>
      <c r="AE306" s="38"/>
      <c r="AF306" s="39"/>
      <c r="AG306" s="111" t="s">
        <v>21</v>
      </c>
      <c r="AH306" s="111" t="s">
        <v>21</v>
      </c>
      <c r="AI306" s="111" t="s">
        <v>21</v>
      </c>
      <c r="AJ306" s="111" t="s">
        <v>21</v>
      </c>
      <c r="AK306" s="111" t="s">
        <v>1502</v>
      </c>
      <c r="AL306" s="111" t="s">
        <v>21</v>
      </c>
      <c r="AM306" s="111" t="b">
        <f>IF(AND(Table3[[#This Row],[Column68]]=TRUE,COUNTBLANK(Table3[[#This Row],[Date 1]:[Date 8]])=8),TRUE,FALSE)</f>
        <v>0</v>
      </c>
      <c r="AN306" s="111" t="b">
        <f>COUNTIF(Table3[[#This Row],[512]:[51]],"yes")&gt;0</f>
        <v>0</v>
      </c>
      <c r="AO306" s="40" t="str">
        <f>IF(Table3[[#This Row],[512]]="yes",Table3[[#This Row],[Column1]],"")</f>
        <v/>
      </c>
      <c r="AP306" s="40" t="str">
        <f>IF(Table3[[#This Row],[250]]="yes",Table3[[#This Row],[Column1.5]],"")</f>
        <v/>
      </c>
      <c r="AQ306" s="40" t="str">
        <f>IF(Table3[[#This Row],[288]]="yes",Table3[[#This Row],[Column2]],"")</f>
        <v/>
      </c>
      <c r="AR306" s="40" t="str">
        <f>IF(Table3[[#This Row],[144]]="yes",Table3[[#This Row],[Column3]],"")</f>
        <v/>
      </c>
      <c r="AS306" s="40" t="str">
        <f>IF(Table3[[#This Row],[26]]="yes",Table3[[#This Row],[Column4]],"")</f>
        <v/>
      </c>
      <c r="AT306" s="40" t="str">
        <f>IF(Table3[[#This Row],[51]]="yes",Table3[[#This Row],[Column5]],"")</f>
        <v/>
      </c>
      <c r="AU306" s="25" t="str">
        <f>IF(COUNTBLANK(Table3[[#This Row],[Date 1]:[Date 8]])=7,IF(Table3[[#This Row],[Column9]]&lt;&gt;"",IF(SUM(L306:S306)&lt;&gt;0,Table3[[#This Row],[Column9]],""),""),(SUBSTITUTE(TRIM(SUBSTITUTE(AO306&amp;","&amp;AP306&amp;","&amp;AQ306&amp;","&amp;AR306&amp;","&amp;AS306&amp;","&amp;AT306&amp;",",","," "))," ",", ")))</f>
        <v/>
      </c>
      <c r="AV306" s="31" t="e">
        <f>IF(COUNTBLANK(L306:AC306)&lt;&gt;13,IF(Table3[[#This Row],[Comments]]="Please order in multiples of 20. Minimum order of 100.",IF(COUNTBLANK(Table3[[#This Row],[Date 1]:[Order]])=12,"",1),1),IF(OR(F306="yes",G306="yes",H306="yes",I306="yes",J306="yes",K306="yes",#REF!="yes"),1,""))</f>
        <v>#REF!</v>
      </c>
    </row>
    <row r="307" spans="1:48" ht="36" thickBot="1" x14ac:dyDescent="0.4">
      <c r="A307" s="23" t="s">
        <v>128</v>
      </c>
      <c r="B307" s="125">
        <v>6815</v>
      </c>
      <c r="C307" s="13" t="s">
        <v>454</v>
      </c>
      <c r="D307" s="28" t="s">
        <v>669</v>
      </c>
      <c r="E307" s="27"/>
      <c r="F307" s="26" t="s">
        <v>21</v>
      </c>
      <c r="G307" s="26" t="s">
        <v>21</v>
      </c>
      <c r="H307" s="26" t="s">
        <v>21</v>
      </c>
      <c r="I307" s="26" t="s">
        <v>21</v>
      </c>
      <c r="J307" s="26" t="s">
        <v>88</v>
      </c>
      <c r="K307" s="26" t="s">
        <v>21</v>
      </c>
      <c r="L307" s="19"/>
      <c r="M307" s="17"/>
      <c r="N307" s="17"/>
      <c r="O307" s="17"/>
      <c r="P307" s="17"/>
      <c r="Q307" s="17"/>
      <c r="R307" s="17"/>
      <c r="S307" s="18"/>
      <c r="T307" s="131" t="str">
        <f>Table3[[#This Row],[Column12]]</f>
        <v>Auto:</v>
      </c>
      <c r="U307" s="22"/>
      <c r="V307" s="46" t="str">
        <f>IF(Table3[[#This Row],[TagOrderMethod]]="Ratio:","plants per 1 tag",IF(Table3[[#This Row],[TagOrderMethod]]="tags included","",IF(Table3[[#This Row],[TagOrderMethod]]="Qty:","tags",IF(Table3[[#This Row],[TagOrderMethod]]="Auto:",IF(U307&lt;&gt;"","tags","")))))</f>
        <v/>
      </c>
      <c r="W307" s="14">
        <v>25</v>
      </c>
      <c r="X307" s="14" t="str">
        <f>IF(ISNUMBER(SEARCH("tag",Table3[[#This Row],[Notes]])), "Yes", "No")</f>
        <v>No</v>
      </c>
      <c r="Y307" s="14" t="str">
        <f>IF(Table3[[#This Row],[Column11]]="yes","tags included","Auto:")</f>
        <v>Auto:</v>
      </c>
      <c r="Z30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Row],[TagOrderMethod]]="Auto:",IF(U307&gt;0,U307,IF(COUNTBLANK(L307:S307)=8,"",(IF(Table3[[#This Row],[Column11]]&lt;&gt;"no",Table3[[#This Row],[Size]]*(SUM(Table3[[#This Row],[Date 1]:[Date 8]])),"")))),""))),(Table3[[#This Row],[Bundle]])),"")</f>
        <v/>
      </c>
      <c r="AB307" s="86" t="str">
        <f t="shared" si="7"/>
        <v/>
      </c>
      <c r="AC307" s="68"/>
      <c r="AD307" s="37"/>
      <c r="AE307" s="38"/>
      <c r="AF307" s="39"/>
      <c r="AG307" s="111" t="s">
        <v>21</v>
      </c>
      <c r="AH307" s="111" t="s">
        <v>21</v>
      </c>
      <c r="AI307" s="111" t="s">
        <v>21</v>
      </c>
      <c r="AJ307" s="111" t="s">
        <v>21</v>
      </c>
      <c r="AK307" s="111" t="s">
        <v>1503</v>
      </c>
      <c r="AL307" s="111" t="s">
        <v>21</v>
      </c>
      <c r="AM307" s="111" t="b">
        <f>IF(AND(Table3[[#This Row],[Column68]]=TRUE,COUNTBLANK(Table3[[#This Row],[Date 1]:[Date 8]])=8),TRUE,FALSE)</f>
        <v>0</v>
      </c>
      <c r="AN307" s="111" t="b">
        <f>COUNTIF(Table3[[#This Row],[512]:[51]],"yes")&gt;0</f>
        <v>0</v>
      </c>
      <c r="AO307" s="40" t="str">
        <f>IF(Table3[[#This Row],[512]]="yes",Table3[[#This Row],[Column1]],"")</f>
        <v/>
      </c>
      <c r="AP307" s="40" t="str">
        <f>IF(Table3[[#This Row],[250]]="yes",Table3[[#This Row],[Column1.5]],"")</f>
        <v/>
      </c>
      <c r="AQ307" s="40" t="str">
        <f>IF(Table3[[#This Row],[288]]="yes",Table3[[#This Row],[Column2]],"")</f>
        <v/>
      </c>
      <c r="AR307" s="40" t="str">
        <f>IF(Table3[[#This Row],[144]]="yes",Table3[[#This Row],[Column3]],"")</f>
        <v/>
      </c>
      <c r="AS307" s="40" t="str">
        <f>IF(Table3[[#This Row],[26]]="yes",Table3[[#This Row],[Column4]],"")</f>
        <v/>
      </c>
      <c r="AT307" s="40" t="str">
        <f>IF(Table3[[#This Row],[51]]="yes",Table3[[#This Row],[Column5]],"")</f>
        <v/>
      </c>
      <c r="AU307" s="25" t="str">
        <f>IF(COUNTBLANK(Table3[[#This Row],[Date 1]:[Date 8]])=7,IF(Table3[[#This Row],[Column9]]&lt;&gt;"",IF(SUM(L307:S307)&lt;&gt;0,Table3[[#This Row],[Column9]],""),""),(SUBSTITUTE(TRIM(SUBSTITUTE(AO307&amp;","&amp;AP307&amp;","&amp;AQ307&amp;","&amp;AR307&amp;","&amp;AS307&amp;","&amp;AT307&amp;",",","," "))," ",", ")))</f>
        <v/>
      </c>
      <c r="AV307" s="31" t="e">
        <f>IF(COUNTBLANK(L307:AC307)&lt;&gt;13,IF(Table3[[#This Row],[Comments]]="Please order in multiples of 20. Minimum order of 100.",IF(COUNTBLANK(Table3[[#This Row],[Date 1]:[Order]])=12,"",1),1),IF(OR(F307="yes",G307="yes",H307="yes",I307="yes",J307="yes",K307="yes",#REF!="yes"),1,""))</f>
        <v>#REF!</v>
      </c>
    </row>
    <row r="308" spans="1:48" ht="36" thickBot="1" x14ac:dyDescent="0.4">
      <c r="A308" s="23" t="s">
        <v>128</v>
      </c>
      <c r="B308" s="125">
        <v>6820</v>
      </c>
      <c r="C308" s="13" t="s">
        <v>454</v>
      </c>
      <c r="D308" s="28" t="s">
        <v>670</v>
      </c>
      <c r="E308" s="27"/>
      <c r="F308" s="26" t="s">
        <v>21</v>
      </c>
      <c r="G308" s="26" t="s">
        <v>21</v>
      </c>
      <c r="H308" s="26" t="s">
        <v>21</v>
      </c>
      <c r="I308" s="26" t="s">
        <v>21</v>
      </c>
      <c r="J308" s="26" t="s">
        <v>88</v>
      </c>
      <c r="K308" s="26" t="s">
        <v>21</v>
      </c>
      <c r="L308" s="19"/>
      <c r="M308" s="17"/>
      <c r="N308" s="17"/>
      <c r="O308" s="17"/>
      <c r="P308" s="17"/>
      <c r="Q308" s="17"/>
      <c r="R308" s="17"/>
      <c r="S308" s="18"/>
      <c r="T308" s="131" t="str">
        <f>Table3[[#This Row],[Column12]]</f>
        <v>Auto:</v>
      </c>
      <c r="U308" s="22"/>
      <c r="V308" s="46" t="str">
        <f>IF(Table3[[#This Row],[TagOrderMethod]]="Ratio:","plants per 1 tag",IF(Table3[[#This Row],[TagOrderMethod]]="tags included","",IF(Table3[[#This Row],[TagOrderMethod]]="Qty:","tags",IF(Table3[[#This Row],[TagOrderMethod]]="Auto:",IF(U308&lt;&gt;"","tags","")))))</f>
        <v/>
      </c>
      <c r="W308" s="14">
        <v>25</v>
      </c>
      <c r="X308" s="14" t="str">
        <f>IF(ISNUMBER(SEARCH("tag",Table3[[#This Row],[Notes]])), "Yes", "No")</f>
        <v>No</v>
      </c>
      <c r="Y308" s="14" t="str">
        <f>IF(Table3[[#This Row],[Column11]]="yes","tags included","Auto:")</f>
        <v>Auto:</v>
      </c>
      <c r="Z30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Row],[TagOrderMethod]]="Auto:",IF(U308&gt;0,U308,IF(COUNTBLANK(L308:S308)=8,"",(IF(Table3[[#This Row],[Column11]]&lt;&gt;"no",Table3[[#This Row],[Size]]*(SUM(Table3[[#This Row],[Date 1]:[Date 8]])),"")))),""))),(Table3[[#This Row],[Bundle]])),"")</f>
        <v/>
      </c>
      <c r="AB308" s="86" t="str">
        <f t="shared" si="7"/>
        <v/>
      </c>
      <c r="AC308" s="68"/>
      <c r="AD308" s="37"/>
      <c r="AE308" s="38"/>
      <c r="AF308" s="39"/>
      <c r="AG308" s="111" t="s">
        <v>21</v>
      </c>
      <c r="AH308" s="111" t="s">
        <v>21</v>
      </c>
      <c r="AI308" s="111" t="s">
        <v>21</v>
      </c>
      <c r="AJ308" s="111" t="s">
        <v>21</v>
      </c>
      <c r="AK308" s="111" t="s">
        <v>1504</v>
      </c>
      <c r="AL308" s="111" t="s">
        <v>21</v>
      </c>
      <c r="AM308" s="111" t="b">
        <f>IF(AND(Table3[[#This Row],[Column68]]=TRUE,COUNTBLANK(Table3[[#This Row],[Date 1]:[Date 8]])=8),TRUE,FALSE)</f>
        <v>0</v>
      </c>
      <c r="AN308" s="111" t="b">
        <f>COUNTIF(Table3[[#This Row],[512]:[51]],"yes")&gt;0</f>
        <v>0</v>
      </c>
      <c r="AO308" s="40" t="str">
        <f>IF(Table3[[#This Row],[512]]="yes",Table3[[#This Row],[Column1]],"")</f>
        <v/>
      </c>
      <c r="AP308" s="40" t="str">
        <f>IF(Table3[[#This Row],[250]]="yes",Table3[[#This Row],[Column1.5]],"")</f>
        <v/>
      </c>
      <c r="AQ308" s="40" t="str">
        <f>IF(Table3[[#This Row],[288]]="yes",Table3[[#This Row],[Column2]],"")</f>
        <v/>
      </c>
      <c r="AR308" s="40" t="str">
        <f>IF(Table3[[#This Row],[144]]="yes",Table3[[#This Row],[Column3]],"")</f>
        <v/>
      </c>
      <c r="AS308" s="40" t="str">
        <f>IF(Table3[[#This Row],[26]]="yes",Table3[[#This Row],[Column4]],"")</f>
        <v/>
      </c>
      <c r="AT308" s="40" t="str">
        <f>IF(Table3[[#This Row],[51]]="yes",Table3[[#This Row],[Column5]],"")</f>
        <v/>
      </c>
      <c r="AU308" s="25" t="str">
        <f>IF(COUNTBLANK(Table3[[#This Row],[Date 1]:[Date 8]])=7,IF(Table3[[#This Row],[Column9]]&lt;&gt;"",IF(SUM(L308:S308)&lt;&gt;0,Table3[[#This Row],[Column9]],""),""),(SUBSTITUTE(TRIM(SUBSTITUTE(AO308&amp;","&amp;AP308&amp;","&amp;AQ308&amp;","&amp;AR308&amp;","&amp;AS308&amp;","&amp;AT308&amp;",",","," "))," ",", ")))</f>
        <v/>
      </c>
      <c r="AV308" s="31" t="e">
        <f>IF(COUNTBLANK(L308:AC308)&lt;&gt;13,IF(Table3[[#This Row],[Comments]]="Please order in multiples of 20. Minimum order of 100.",IF(COUNTBLANK(Table3[[#This Row],[Date 1]:[Order]])=12,"",1),1),IF(OR(F308="yes",G308="yes",H308="yes",I308="yes",J308="yes",K308="yes",#REF!="yes"),1,""))</f>
        <v>#REF!</v>
      </c>
    </row>
    <row r="309" spans="1:48" ht="36" thickBot="1" x14ac:dyDescent="0.4">
      <c r="A309" s="23" t="s">
        <v>128</v>
      </c>
      <c r="B309" s="125">
        <v>6825</v>
      </c>
      <c r="C309" s="13" t="s">
        <v>454</v>
      </c>
      <c r="D309" s="28" t="s">
        <v>1471</v>
      </c>
      <c r="E309" s="27"/>
      <c r="F309" s="26" t="s">
        <v>21</v>
      </c>
      <c r="G309" s="26" t="s">
        <v>21</v>
      </c>
      <c r="H309" s="26" t="s">
        <v>21</v>
      </c>
      <c r="I309" s="26" t="s">
        <v>21</v>
      </c>
      <c r="J309" s="26" t="s">
        <v>88</v>
      </c>
      <c r="K309" s="26" t="s">
        <v>21</v>
      </c>
      <c r="L309" s="19"/>
      <c r="M309" s="17"/>
      <c r="N309" s="17"/>
      <c r="O309" s="17"/>
      <c r="P309" s="17"/>
      <c r="Q309" s="17"/>
      <c r="R309" s="17"/>
      <c r="S309" s="18"/>
      <c r="T309" s="131" t="str">
        <f>Table3[[#This Row],[Column12]]</f>
        <v>Auto:</v>
      </c>
      <c r="U309" s="22"/>
      <c r="V309" s="46" t="str">
        <f>IF(Table3[[#This Row],[TagOrderMethod]]="Ratio:","plants per 1 tag",IF(Table3[[#This Row],[TagOrderMethod]]="tags included","",IF(Table3[[#This Row],[TagOrderMethod]]="Qty:","tags",IF(Table3[[#This Row],[TagOrderMethod]]="Auto:",IF(U309&lt;&gt;"","tags","")))))</f>
        <v/>
      </c>
      <c r="W309" s="14">
        <v>25</v>
      </c>
      <c r="X309" s="14" t="str">
        <f>IF(ISNUMBER(SEARCH("tag",Table3[[#This Row],[Notes]])), "Yes", "No")</f>
        <v>No</v>
      </c>
      <c r="Y309" s="14" t="str">
        <f>IF(Table3[[#This Row],[Column11]]="yes","tags included","Auto:")</f>
        <v>Auto:</v>
      </c>
      <c r="Z30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0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Row],[TagOrderMethod]]="Auto:",IF(U309&gt;0,U309,IF(COUNTBLANK(L309:S309)=8,"",(IF(Table3[[#This Row],[Column11]]&lt;&gt;"no",Table3[[#This Row],[Size]]*(SUM(Table3[[#This Row],[Date 1]:[Date 8]])),"")))),""))),(Table3[[#This Row],[Bundle]])),"")</f>
        <v/>
      </c>
      <c r="AB309" s="86" t="str">
        <f t="shared" si="7"/>
        <v/>
      </c>
      <c r="AC309" s="68"/>
      <c r="AD309" s="37"/>
      <c r="AE309" s="38"/>
      <c r="AF309" s="39"/>
      <c r="AG309" s="111" t="s">
        <v>21</v>
      </c>
      <c r="AH309" s="111" t="s">
        <v>21</v>
      </c>
      <c r="AI309" s="111" t="s">
        <v>21</v>
      </c>
      <c r="AJ309" s="111" t="s">
        <v>21</v>
      </c>
      <c r="AK309" s="111" t="s">
        <v>1505</v>
      </c>
      <c r="AL309" s="111" t="s">
        <v>21</v>
      </c>
      <c r="AM309" s="111" t="b">
        <f>IF(AND(Table3[[#This Row],[Column68]]=TRUE,COUNTBLANK(Table3[[#This Row],[Date 1]:[Date 8]])=8),TRUE,FALSE)</f>
        <v>0</v>
      </c>
      <c r="AN309" s="111" t="b">
        <f>COUNTIF(Table3[[#This Row],[512]:[51]],"yes")&gt;0</f>
        <v>0</v>
      </c>
      <c r="AO309" s="40" t="str">
        <f>IF(Table3[[#This Row],[512]]="yes",Table3[[#This Row],[Column1]],"")</f>
        <v/>
      </c>
      <c r="AP309" s="40" t="str">
        <f>IF(Table3[[#This Row],[250]]="yes",Table3[[#This Row],[Column1.5]],"")</f>
        <v/>
      </c>
      <c r="AQ309" s="40" t="str">
        <f>IF(Table3[[#This Row],[288]]="yes",Table3[[#This Row],[Column2]],"")</f>
        <v/>
      </c>
      <c r="AR309" s="40" t="str">
        <f>IF(Table3[[#This Row],[144]]="yes",Table3[[#This Row],[Column3]],"")</f>
        <v/>
      </c>
      <c r="AS309" s="40" t="str">
        <f>IF(Table3[[#This Row],[26]]="yes",Table3[[#This Row],[Column4]],"")</f>
        <v/>
      </c>
      <c r="AT309" s="40" t="str">
        <f>IF(Table3[[#This Row],[51]]="yes",Table3[[#This Row],[Column5]],"")</f>
        <v/>
      </c>
      <c r="AU309" s="25" t="str">
        <f>IF(COUNTBLANK(Table3[[#This Row],[Date 1]:[Date 8]])=7,IF(Table3[[#This Row],[Column9]]&lt;&gt;"",IF(SUM(L309:S309)&lt;&gt;0,Table3[[#This Row],[Column9]],""),""),(SUBSTITUTE(TRIM(SUBSTITUTE(AO309&amp;","&amp;AP309&amp;","&amp;AQ309&amp;","&amp;AR309&amp;","&amp;AS309&amp;","&amp;AT309&amp;",",","," "))," ",", ")))</f>
        <v/>
      </c>
      <c r="AV309" s="31" t="e">
        <f>IF(COUNTBLANK(L309:AC309)&lt;&gt;13,IF(Table3[[#This Row],[Comments]]="Please order in multiples of 20. Minimum order of 100.",IF(COUNTBLANK(Table3[[#This Row],[Date 1]:[Order]])=12,"",1),1),IF(OR(F309="yes",G309="yes",H309="yes",I309="yes",J309="yes",K309="yes",#REF!="yes"),1,""))</f>
        <v>#REF!</v>
      </c>
    </row>
    <row r="310" spans="1:48" ht="36" thickBot="1" x14ac:dyDescent="0.4">
      <c r="A310" s="23" t="s">
        <v>128</v>
      </c>
      <c r="B310" s="125">
        <v>8470</v>
      </c>
      <c r="C310" s="13" t="s">
        <v>454</v>
      </c>
      <c r="D310" s="28" t="s">
        <v>1472</v>
      </c>
      <c r="E310" s="27"/>
      <c r="F310" s="26" t="s">
        <v>21</v>
      </c>
      <c r="G310" s="26" t="s">
        <v>21</v>
      </c>
      <c r="H310" s="26" t="s">
        <v>88</v>
      </c>
      <c r="I310" s="26" t="s">
        <v>88</v>
      </c>
      <c r="J310" s="26" t="s">
        <v>88</v>
      </c>
      <c r="K310" s="26" t="s">
        <v>21</v>
      </c>
      <c r="L310" s="19"/>
      <c r="M310" s="17"/>
      <c r="N310" s="17"/>
      <c r="O310" s="17"/>
      <c r="P310" s="17"/>
      <c r="Q310" s="17"/>
      <c r="R310" s="17"/>
      <c r="S310" s="18"/>
      <c r="T310" s="131" t="str">
        <f>Table3[[#This Row],[Column12]]</f>
        <v>Auto:</v>
      </c>
      <c r="U310" s="22"/>
      <c r="V310" s="46" t="str">
        <f>IF(Table3[[#This Row],[TagOrderMethod]]="Ratio:","plants per 1 tag",IF(Table3[[#This Row],[TagOrderMethod]]="tags included","",IF(Table3[[#This Row],[TagOrderMethod]]="Qty:","tags",IF(Table3[[#This Row],[TagOrderMethod]]="Auto:",IF(U310&lt;&gt;"","tags","")))))</f>
        <v/>
      </c>
      <c r="W310" s="14">
        <v>25</v>
      </c>
      <c r="X310" s="14" t="str">
        <f>IF(ISNUMBER(SEARCH("tag",Table3[[#This Row],[Notes]])), "Yes", "No")</f>
        <v>No</v>
      </c>
      <c r="Y310" s="14" t="str">
        <f>IF(Table3[[#This Row],[Column11]]="yes","tags included","Auto:")</f>
        <v>Auto:</v>
      </c>
      <c r="Z31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Row],[TagOrderMethod]]="Auto:",IF(U310&gt;0,U310,IF(COUNTBLANK(L310:S310)=8,"",(IF(Table3[[#This Row],[Column11]]&lt;&gt;"no",Table3[[#This Row],[Size]]*(SUM(Table3[[#This Row],[Date 1]:[Date 8]])),"")))),""))),(Table3[[#This Row],[Bundle]])),"")</f>
        <v/>
      </c>
      <c r="AB310" s="86" t="str">
        <f t="shared" si="7"/>
        <v/>
      </c>
      <c r="AC310" s="68"/>
      <c r="AD310" s="37"/>
      <c r="AE310" s="38"/>
      <c r="AF310" s="39"/>
      <c r="AG310" s="111" t="s">
        <v>21</v>
      </c>
      <c r="AH310" s="111" t="s">
        <v>21</v>
      </c>
      <c r="AI310" s="111" t="s">
        <v>1506</v>
      </c>
      <c r="AJ310" s="111" t="s">
        <v>1507</v>
      </c>
      <c r="AK310" s="111" t="s">
        <v>1508</v>
      </c>
      <c r="AL310" s="111" t="s">
        <v>21</v>
      </c>
      <c r="AM310" s="111" t="b">
        <f>IF(AND(Table3[[#This Row],[Column68]]=TRUE,COUNTBLANK(Table3[[#This Row],[Date 1]:[Date 8]])=8),TRUE,FALSE)</f>
        <v>0</v>
      </c>
      <c r="AN310" s="111" t="b">
        <f>COUNTIF(Table3[[#This Row],[512]:[51]],"yes")&gt;0</f>
        <v>0</v>
      </c>
      <c r="AO310" s="40" t="str">
        <f>IF(Table3[[#This Row],[512]]="yes",Table3[[#This Row],[Column1]],"")</f>
        <v/>
      </c>
      <c r="AP310" s="40" t="str">
        <f>IF(Table3[[#This Row],[250]]="yes",Table3[[#This Row],[Column1.5]],"")</f>
        <v/>
      </c>
      <c r="AQ310" s="40" t="str">
        <f>IF(Table3[[#This Row],[288]]="yes",Table3[[#This Row],[Column2]],"")</f>
        <v/>
      </c>
      <c r="AR310" s="40" t="str">
        <f>IF(Table3[[#This Row],[144]]="yes",Table3[[#This Row],[Column3]],"")</f>
        <v/>
      </c>
      <c r="AS310" s="40" t="str">
        <f>IF(Table3[[#This Row],[26]]="yes",Table3[[#This Row],[Column4]],"")</f>
        <v/>
      </c>
      <c r="AT310" s="40" t="str">
        <f>IF(Table3[[#This Row],[51]]="yes",Table3[[#This Row],[Column5]],"")</f>
        <v/>
      </c>
      <c r="AU310" s="25" t="str">
        <f>IF(COUNTBLANK(Table3[[#This Row],[Date 1]:[Date 8]])=7,IF(Table3[[#This Row],[Column9]]&lt;&gt;"",IF(SUM(L310:S310)&lt;&gt;0,Table3[[#This Row],[Column9]],""),""),(SUBSTITUTE(TRIM(SUBSTITUTE(AO310&amp;","&amp;AP310&amp;","&amp;AQ310&amp;","&amp;AR310&amp;","&amp;AS310&amp;","&amp;AT310&amp;",",","," "))," ",", ")))</f>
        <v/>
      </c>
      <c r="AV310" s="31" t="e">
        <f>IF(COUNTBLANK(L310:AC310)&lt;&gt;13,IF(Table3[[#This Row],[Comments]]="Please order in multiples of 20. Minimum order of 100.",IF(COUNTBLANK(Table3[[#This Row],[Date 1]:[Order]])=12,"",1),1),IF(OR(F310="yes",G310="yes",H310="yes",I310="yes",J310="yes",K310="yes",#REF!="yes"),1,""))</f>
        <v>#REF!</v>
      </c>
    </row>
    <row r="311" spans="1:48" ht="36" thickBot="1" x14ac:dyDescent="0.4">
      <c r="A311" s="23" t="s">
        <v>128</v>
      </c>
      <c r="B311" s="125">
        <v>8473</v>
      </c>
      <c r="C311" s="13" t="s">
        <v>454</v>
      </c>
      <c r="D311" s="28" t="s">
        <v>159</v>
      </c>
      <c r="E311" s="27"/>
      <c r="F311" s="26" t="s">
        <v>21</v>
      </c>
      <c r="G311" s="26" t="s">
        <v>21</v>
      </c>
      <c r="H311" s="26" t="s">
        <v>88</v>
      </c>
      <c r="I311" s="26" t="s">
        <v>88</v>
      </c>
      <c r="J311" s="26" t="s">
        <v>88</v>
      </c>
      <c r="K311" s="26" t="s">
        <v>21</v>
      </c>
      <c r="L311" s="19"/>
      <c r="M311" s="17"/>
      <c r="N311" s="17"/>
      <c r="O311" s="17"/>
      <c r="P311" s="17"/>
      <c r="Q311" s="17"/>
      <c r="R311" s="17"/>
      <c r="S311" s="18"/>
      <c r="T311" s="131" t="str">
        <f>Table3[[#This Row],[Column12]]</f>
        <v>Auto:</v>
      </c>
      <c r="U311" s="22"/>
      <c r="V311" s="46" t="str">
        <f>IF(Table3[[#This Row],[TagOrderMethod]]="Ratio:","plants per 1 tag",IF(Table3[[#This Row],[TagOrderMethod]]="tags included","",IF(Table3[[#This Row],[TagOrderMethod]]="Qty:","tags",IF(Table3[[#This Row],[TagOrderMethod]]="Auto:",IF(U311&lt;&gt;"","tags","")))))</f>
        <v/>
      </c>
      <c r="W311" s="14">
        <v>25</v>
      </c>
      <c r="X311" s="14" t="str">
        <f>IF(ISNUMBER(SEARCH("tag",Table3[[#This Row],[Notes]])), "Yes", "No")</f>
        <v>No</v>
      </c>
      <c r="Y311" s="14" t="str">
        <f>IF(Table3[[#This Row],[Column11]]="yes","tags included","Auto:")</f>
        <v>Auto:</v>
      </c>
      <c r="Z31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Row],[TagOrderMethod]]="Auto:",IF(U311&gt;0,U311,IF(COUNTBLANK(L311:S311)=8,"",(IF(Table3[[#This Row],[Column11]]&lt;&gt;"no",Table3[[#This Row],[Size]]*(SUM(Table3[[#This Row],[Date 1]:[Date 8]])),"")))),""))),(Table3[[#This Row],[Bundle]])),"")</f>
        <v/>
      </c>
      <c r="AB311" s="86" t="str">
        <f t="shared" si="7"/>
        <v/>
      </c>
      <c r="AC311" s="68"/>
      <c r="AD311" s="37"/>
      <c r="AE311" s="38"/>
      <c r="AF311" s="39"/>
      <c r="AG311" s="111" t="s">
        <v>21</v>
      </c>
      <c r="AH311" s="111" t="s">
        <v>21</v>
      </c>
      <c r="AI311" s="111" t="s">
        <v>1509</v>
      </c>
      <c r="AJ311" s="111" t="s">
        <v>1510</v>
      </c>
      <c r="AK311" s="111" t="s">
        <v>1511</v>
      </c>
      <c r="AL311" s="111" t="s">
        <v>21</v>
      </c>
      <c r="AM311" s="111" t="b">
        <f>IF(AND(Table3[[#This Row],[Column68]]=TRUE,COUNTBLANK(Table3[[#This Row],[Date 1]:[Date 8]])=8),TRUE,FALSE)</f>
        <v>0</v>
      </c>
      <c r="AN311" s="111" t="b">
        <f>COUNTIF(Table3[[#This Row],[512]:[51]],"yes")&gt;0</f>
        <v>0</v>
      </c>
      <c r="AO311" s="40" t="str">
        <f>IF(Table3[[#This Row],[512]]="yes",Table3[[#This Row],[Column1]],"")</f>
        <v/>
      </c>
      <c r="AP311" s="40" t="str">
        <f>IF(Table3[[#This Row],[250]]="yes",Table3[[#This Row],[Column1.5]],"")</f>
        <v/>
      </c>
      <c r="AQ311" s="40" t="str">
        <f>IF(Table3[[#This Row],[288]]="yes",Table3[[#This Row],[Column2]],"")</f>
        <v/>
      </c>
      <c r="AR311" s="40" t="str">
        <f>IF(Table3[[#This Row],[144]]="yes",Table3[[#This Row],[Column3]],"")</f>
        <v/>
      </c>
      <c r="AS311" s="40" t="str">
        <f>IF(Table3[[#This Row],[26]]="yes",Table3[[#This Row],[Column4]],"")</f>
        <v/>
      </c>
      <c r="AT311" s="40" t="str">
        <f>IF(Table3[[#This Row],[51]]="yes",Table3[[#This Row],[Column5]],"")</f>
        <v/>
      </c>
      <c r="AU311" s="25" t="str">
        <f>IF(COUNTBLANK(Table3[[#This Row],[Date 1]:[Date 8]])=7,IF(Table3[[#This Row],[Column9]]&lt;&gt;"",IF(SUM(L311:S311)&lt;&gt;0,Table3[[#This Row],[Column9]],""),""),(SUBSTITUTE(TRIM(SUBSTITUTE(AO311&amp;","&amp;AP311&amp;","&amp;AQ311&amp;","&amp;AR311&amp;","&amp;AS311&amp;","&amp;AT311&amp;",",","," "))," ",", ")))</f>
        <v/>
      </c>
      <c r="AV311" s="31" t="e">
        <f>IF(COUNTBLANK(L311:AC311)&lt;&gt;13,IF(Table3[[#This Row],[Comments]]="Please order in multiples of 20. Minimum order of 100.",IF(COUNTBLANK(Table3[[#This Row],[Date 1]:[Order]])=12,"",1),1),IF(OR(F311="yes",G311="yes",H311="yes",I311="yes",J311="yes",K311="yes",#REF!="yes"),1,""))</f>
        <v>#REF!</v>
      </c>
    </row>
    <row r="312" spans="1:48" ht="36" thickBot="1" x14ac:dyDescent="0.4">
      <c r="A312" s="23" t="s">
        <v>128</v>
      </c>
      <c r="B312" s="125">
        <v>6835</v>
      </c>
      <c r="C312" s="13" t="s">
        <v>454</v>
      </c>
      <c r="D312" s="28" t="s">
        <v>190</v>
      </c>
      <c r="E312" s="27"/>
      <c r="F312" s="26" t="s">
        <v>21</v>
      </c>
      <c r="G312" s="26" t="s">
        <v>21</v>
      </c>
      <c r="H312" s="26" t="s">
        <v>21</v>
      </c>
      <c r="I312" s="26" t="s">
        <v>21</v>
      </c>
      <c r="J312" s="26" t="s">
        <v>21</v>
      </c>
      <c r="K312" s="26" t="s">
        <v>88</v>
      </c>
      <c r="L312" s="19"/>
      <c r="M312" s="17"/>
      <c r="N312" s="17"/>
      <c r="O312" s="17"/>
      <c r="P312" s="17"/>
      <c r="Q312" s="17"/>
      <c r="R312" s="17"/>
      <c r="S312" s="18"/>
      <c r="T312" s="131" t="str">
        <f>Table3[[#This Row],[Column12]]</f>
        <v>Auto:</v>
      </c>
      <c r="U312" s="22"/>
      <c r="V312" s="46" t="str">
        <f>IF(Table3[[#This Row],[TagOrderMethod]]="Ratio:","plants per 1 tag",IF(Table3[[#This Row],[TagOrderMethod]]="tags included","",IF(Table3[[#This Row],[TagOrderMethod]]="Qty:","tags",IF(Table3[[#This Row],[TagOrderMethod]]="Auto:",IF(U312&lt;&gt;"","tags","")))))</f>
        <v/>
      </c>
      <c r="W312" s="14">
        <v>25</v>
      </c>
      <c r="X312" s="14" t="str">
        <f>IF(ISNUMBER(SEARCH("tag",Table3[[#This Row],[Notes]])), "Yes", "No")</f>
        <v>No</v>
      </c>
      <c r="Y312" s="14" t="str">
        <f>IF(Table3[[#This Row],[Column11]]="yes","tags included","Auto:")</f>
        <v>Auto:</v>
      </c>
      <c r="Z31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Row],[TagOrderMethod]]="Auto:",IF(U312&gt;0,U312,IF(COUNTBLANK(L312:S312)=8,"",(IF(Table3[[#This Row],[Column11]]&lt;&gt;"no",Table3[[#This Row],[Size]]*(SUM(Table3[[#This Row],[Date 1]:[Date 8]])),"")))),""))),(Table3[[#This Row],[Bundle]])),"")</f>
        <v/>
      </c>
      <c r="AB312" s="86" t="str">
        <f t="shared" si="7"/>
        <v/>
      </c>
      <c r="AC312" s="68"/>
      <c r="AD312" s="37"/>
      <c r="AE312" s="38"/>
      <c r="AF312" s="39"/>
      <c r="AG312" s="111" t="s">
        <v>21</v>
      </c>
      <c r="AH312" s="111" t="s">
        <v>21</v>
      </c>
      <c r="AI312" s="111" t="s">
        <v>21</v>
      </c>
      <c r="AJ312" s="111" t="s">
        <v>21</v>
      </c>
      <c r="AK312" s="111" t="s">
        <v>21</v>
      </c>
      <c r="AL312" s="111" t="s">
        <v>1512</v>
      </c>
      <c r="AM312" s="111" t="b">
        <f>IF(AND(Table3[[#This Row],[Column68]]=TRUE,COUNTBLANK(Table3[[#This Row],[Date 1]:[Date 8]])=8),TRUE,FALSE)</f>
        <v>0</v>
      </c>
      <c r="AN312" s="111" t="b">
        <f>COUNTIF(Table3[[#This Row],[512]:[51]],"yes")&gt;0</f>
        <v>0</v>
      </c>
      <c r="AO312" s="40" t="str">
        <f>IF(Table3[[#This Row],[512]]="yes",Table3[[#This Row],[Column1]],"")</f>
        <v/>
      </c>
      <c r="AP312" s="40" t="str">
        <f>IF(Table3[[#This Row],[250]]="yes",Table3[[#This Row],[Column1.5]],"")</f>
        <v/>
      </c>
      <c r="AQ312" s="40" t="str">
        <f>IF(Table3[[#This Row],[288]]="yes",Table3[[#This Row],[Column2]],"")</f>
        <v/>
      </c>
      <c r="AR312" s="40" t="str">
        <f>IF(Table3[[#This Row],[144]]="yes",Table3[[#This Row],[Column3]],"")</f>
        <v/>
      </c>
      <c r="AS312" s="40" t="str">
        <f>IF(Table3[[#This Row],[26]]="yes",Table3[[#This Row],[Column4]],"")</f>
        <v/>
      </c>
      <c r="AT312" s="40" t="str">
        <f>IF(Table3[[#This Row],[51]]="yes",Table3[[#This Row],[Column5]],"")</f>
        <v/>
      </c>
      <c r="AU312" s="25" t="str">
        <f>IF(COUNTBLANK(Table3[[#This Row],[Date 1]:[Date 8]])=7,IF(Table3[[#This Row],[Column9]]&lt;&gt;"",IF(SUM(L312:S312)&lt;&gt;0,Table3[[#This Row],[Column9]],""),""),(SUBSTITUTE(TRIM(SUBSTITUTE(AO312&amp;","&amp;AP312&amp;","&amp;AQ312&amp;","&amp;AR312&amp;","&amp;AS312&amp;","&amp;AT312&amp;",",","," "))," ",", ")))</f>
        <v/>
      </c>
      <c r="AV312" s="31" t="e">
        <f>IF(COUNTBLANK(L312:AC312)&lt;&gt;13,IF(Table3[[#This Row],[Comments]]="Please order in multiples of 20. Minimum order of 100.",IF(COUNTBLANK(Table3[[#This Row],[Date 1]:[Order]])=12,"",1),1),IF(OR(F312="yes",G312="yes",H312="yes",I312="yes",J312="yes",K312="yes",#REF!="yes"),1,""))</f>
        <v>#REF!</v>
      </c>
    </row>
    <row r="313" spans="1:48" ht="36" thickBot="1" x14ac:dyDescent="0.4">
      <c r="A313" s="23" t="s">
        <v>128</v>
      </c>
      <c r="B313" s="125">
        <v>6845</v>
      </c>
      <c r="C313" s="13" t="s">
        <v>454</v>
      </c>
      <c r="D313" s="28" t="s">
        <v>671</v>
      </c>
      <c r="E313" s="27"/>
      <c r="F313" s="26" t="s">
        <v>21</v>
      </c>
      <c r="G313" s="26" t="s">
        <v>21</v>
      </c>
      <c r="H313" s="26" t="s">
        <v>21</v>
      </c>
      <c r="I313" s="26" t="s">
        <v>21</v>
      </c>
      <c r="J313" s="26" t="s">
        <v>21</v>
      </c>
      <c r="K313" s="26" t="s">
        <v>88</v>
      </c>
      <c r="L313" s="19"/>
      <c r="M313" s="17"/>
      <c r="N313" s="17"/>
      <c r="O313" s="17"/>
      <c r="P313" s="17"/>
      <c r="Q313" s="17"/>
      <c r="R313" s="17"/>
      <c r="S313" s="18"/>
      <c r="T313" s="131" t="str">
        <f>Table3[[#This Row],[Column12]]</f>
        <v>Auto:</v>
      </c>
      <c r="U313" s="22"/>
      <c r="V313" s="46" t="str">
        <f>IF(Table3[[#This Row],[TagOrderMethod]]="Ratio:","plants per 1 tag",IF(Table3[[#This Row],[TagOrderMethod]]="tags included","",IF(Table3[[#This Row],[TagOrderMethod]]="Qty:","tags",IF(Table3[[#This Row],[TagOrderMethod]]="Auto:",IF(U313&lt;&gt;"","tags","")))))</f>
        <v/>
      </c>
      <c r="W313" s="14">
        <v>25</v>
      </c>
      <c r="X313" s="14" t="str">
        <f>IF(ISNUMBER(SEARCH("tag",Table3[[#This Row],[Notes]])), "Yes", "No")</f>
        <v>No</v>
      </c>
      <c r="Y313" s="14" t="str">
        <f>IF(Table3[[#This Row],[Column11]]="yes","tags included","Auto:")</f>
        <v>Auto:</v>
      </c>
      <c r="Z31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Row],[TagOrderMethod]]="Auto:",IF(U313&gt;0,U313,IF(COUNTBLANK(L313:S313)=8,"",(IF(Table3[[#This Row],[Column11]]&lt;&gt;"no",Table3[[#This Row],[Size]]*(SUM(Table3[[#This Row],[Date 1]:[Date 8]])),"")))),""))),(Table3[[#This Row],[Bundle]])),"")</f>
        <v/>
      </c>
      <c r="AB313" s="86" t="str">
        <f t="shared" si="7"/>
        <v/>
      </c>
      <c r="AC313" s="68"/>
      <c r="AD313" s="37"/>
      <c r="AE313" s="38"/>
      <c r="AF313" s="39"/>
      <c r="AG313" s="111" t="s">
        <v>21</v>
      </c>
      <c r="AH313" s="111" t="s">
        <v>21</v>
      </c>
      <c r="AI313" s="111" t="s">
        <v>21</v>
      </c>
      <c r="AJ313" s="111" t="s">
        <v>21</v>
      </c>
      <c r="AK313" s="111" t="s">
        <v>21</v>
      </c>
      <c r="AL313" s="111" t="s">
        <v>1513</v>
      </c>
      <c r="AM313" s="111" t="b">
        <f>IF(AND(Table3[[#This Row],[Column68]]=TRUE,COUNTBLANK(Table3[[#This Row],[Date 1]:[Date 8]])=8),TRUE,FALSE)</f>
        <v>0</v>
      </c>
      <c r="AN313" s="111" t="b">
        <f>COUNTIF(Table3[[#This Row],[512]:[51]],"yes")&gt;0</f>
        <v>0</v>
      </c>
      <c r="AO313" s="40" t="str">
        <f>IF(Table3[[#This Row],[512]]="yes",Table3[[#This Row],[Column1]],"")</f>
        <v/>
      </c>
      <c r="AP313" s="40" t="str">
        <f>IF(Table3[[#This Row],[250]]="yes",Table3[[#This Row],[Column1.5]],"")</f>
        <v/>
      </c>
      <c r="AQ313" s="40" t="str">
        <f>IF(Table3[[#This Row],[288]]="yes",Table3[[#This Row],[Column2]],"")</f>
        <v/>
      </c>
      <c r="AR313" s="40" t="str">
        <f>IF(Table3[[#This Row],[144]]="yes",Table3[[#This Row],[Column3]],"")</f>
        <v/>
      </c>
      <c r="AS313" s="40" t="str">
        <f>IF(Table3[[#This Row],[26]]="yes",Table3[[#This Row],[Column4]],"")</f>
        <v/>
      </c>
      <c r="AT313" s="40" t="str">
        <f>IF(Table3[[#This Row],[51]]="yes",Table3[[#This Row],[Column5]],"")</f>
        <v/>
      </c>
      <c r="AU313" s="25" t="str">
        <f>IF(COUNTBLANK(Table3[[#This Row],[Date 1]:[Date 8]])=7,IF(Table3[[#This Row],[Column9]]&lt;&gt;"",IF(SUM(L313:S313)&lt;&gt;0,Table3[[#This Row],[Column9]],""),""),(SUBSTITUTE(TRIM(SUBSTITUTE(AO313&amp;","&amp;AP313&amp;","&amp;AQ313&amp;","&amp;AR313&amp;","&amp;AS313&amp;","&amp;AT313&amp;",",","," "))," ",", ")))</f>
        <v/>
      </c>
      <c r="AV313" s="31" t="e">
        <f>IF(COUNTBLANK(L313:AC313)&lt;&gt;13,IF(Table3[[#This Row],[Comments]]="Please order in multiples of 20. Minimum order of 100.",IF(COUNTBLANK(Table3[[#This Row],[Date 1]:[Order]])=12,"",1),1),IF(OR(F313="yes",G313="yes",H313="yes",I313="yes",J313="yes",K313="yes",#REF!="yes"),1,""))</f>
        <v>#REF!</v>
      </c>
    </row>
    <row r="314" spans="1:48" ht="36" thickBot="1" x14ac:dyDescent="0.4">
      <c r="A314" s="23" t="s">
        <v>128</v>
      </c>
      <c r="B314" s="125">
        <v>6855</v>
      </c>
      <c r="C314" s="13" t="s">
        <v>454</v>
      </c>
      <c r="D314" s="28" t="s">
        <v>191</v>
      </c>
      <c r="E314" s="27"/>
      <c r="F314" s="26" t="s">
        <v>21</v>
      </c>
      <c r="G314" s="26" t="s">
        <v>21</v>
      </c>
      <c r="H314" s="26" t="s">
        <v>21</v>
      </c>
      <c r="I314" s="26" t="s">
        <v>21</v>
      </c>
      <c r="J314" s="26" t="s">
        <v>21</v>
      </c>
      <c r="K314" s="26" t="s">
        <v>88</v>
      </c>
      <c r="L314" s="19"/>
      <c r="M314" s="17"/>
      <c r="N314" s="17"/>
      <c r="O314" s="17"/>
      <c r="P314" s="17"/>
      <c r="Q314" s="17"/>
      <c r="R314" s="17"/>
      <c r="S314" s="18"/>
      <c r="T314" s="131" t="str">
        <f>Table3[[#This Row],[Column12]]</f>
        <v>Auto:</v>
      </c>
      <c r="U314" s="22"/>
      <c r="V314" s="46" t="str">
        <f>IF(Table3[[#This Row],[TagOrderMethod]]="Ratio:","plants per 1 tag",IF(Table3[[#This Row],[TagOrderMethod]]="tags included","",IF(Table3[[#This Row],[TagOrderMethod]]="Qty:","tags",IF(Table3[[#This Row],[TagOrderMethod]]="Auto:",IF(U314&lt;&gt;"","tags","")))))</f>
        <v/>
      </c>
      <c r="W314" s="14">
        <v>25</v>
      </c>
      <c r="X314" s="14" t="str">
        <f>IF(ISNUMBER(SEARCH("tag",Table3[[#This Row],[Notes]])), "Yes", "No")</f>
        <v>No</v>
      </c>
      <c r="Y314" s="14" t="str">
        <f>IF(Table3[[#This Row],[Column11]]="yes","tags included","Auto:")</f>
        <v>Auto:</v>
      </c>
      <c r="Z31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Row],[TagOrderMethod]]="Auto:",IF(U314&gt;0,U314,IF(COUNTBLANK(L314:S314)=8,"",(IF(Table3[[#This Row],[Column11]]&lt;&gt;"no",Table3[[#This Row],[Size]]*(SUM(Table3[[#This Row],[Date 1]:[Date 8]])),"")))),""))),(Table3[[#This Row],[Bundle]])),"")</f>
        <v/>
      </c>
      <c r="AB314" s="86" t="str">
        <f t="shared" si="7"/>
        <v/>
      </c>
      <c r="AC314" s="68"/>
      <c r="AD314" s="37"/>
      <c r="AE314" s="38"/>
      <c r="AF314" s="39"/>
      <c r="AG314" s="111" t="s">
        <v>21</v>
      </c>
      <c r="AH314" s="111" t="s">
        <v>21</v>
      </c>
      <c r="AI314" s="111" t="s">
        <v>21</v>
      </c>
      <c r="AJ314" s="111" t="s">
        <v>21</v>
      </c>
      <c r="AK314" s="111" t="s">
        <v>21</v>
      </c>
      <c r="AL314" s="111" t="s">
        <v>1514</v>
      </c>
      <c r="AM314" s="111" t="b">
        <f>IF(AND(Table3[[#This Row],[Column68]]=TRUE,COUNTBLANK(Table3[[#This Row],[Date 1]:[Date 8]])=8),TRUE,FALSE)</f>
        <v>0</v>
      </c>
      <c r="AN314" s="111" t="b">
        <f>COUNTIF(Table3[[#This Row],[512]:[51]],"yes")&gt;0</f>
        <v>0</v>
      </c>
      <c r="AO314" s="40" t="str">
        <f>IF(Table3[[#This Row],[512]]="yes",Table3[[#This Row],[Column1]],"")</f>
        <v/>
      </c>
      <c r="AP314" s="40" t="str">
        <f>IF(Table3[[#This Row],[250]]="yes",Table3[[#This Row],[Column1.5]],"")</f>
        <v/>
      </c>
      <c r="AQ314" s="40" t="str">
        <f>IF(Table3[[#This Row],[288]]="yes",Table3[[#This Row],[Column2]],"")</f>
        <v/>
      </c>
      <c r="AR314" s="40" t="str">
        <f>IF(Table3[[#This Row],[144]]="yes",Table3[[#This Row],[Column3]],"")</f>
        <v/>
      </c>
      <c r="AS314" s="40" t="str">
        <f>IF(Table3[[#This Row],[26]]="yes",Table3[[#This Row],[Column4]],"")</f>
        <v/>
      </c>
      <c r="AT314" s="40" t="str">
        <f>IF(Table3[[#This Row],[51]]="yes",Table3[[#This Row],[Column5]],"")</f>
        <v/>
      </c>
      <c r="AU314" s="25" t="str">
        <f>IF(COUNTBLANK(Table3[[#This Row],[Date 1]:[Date 8]])=7,IF(Table3[[#This Row],[Column9]]&lt;&gt;"",IF(SUM(L314:S314)&lt;&gt;0,Table3[[#This Row],[Column9]],""),""),(SUBSTITUTE(TRIM(SUBSTITUTE(AO314&amp;","&amp;AP314&amp;","&amp;AQ314&amp;","&amp;AR314&amp;","&amp;AS314&amp;","&amp;AT314&amp;",",","," "))," ",", ")))</f>
        <v/>
      </c>
      <c r="AV314" s="31" t="e">
        <f>IF(COUNTBLANK(L314:AC314)&lt;&gt;13,IF(Table3[[#This Row],[Comments]]="Please order in multiples of 20. Minimum order of 100.",IF(COUNTBLANK(Table3[[#This Row],[Date 1]:[Order]])=12,"",1),1),IF(OR(F314="yes",G314="yes",H314="yes",I314="yes",J314="yes",K314="yes",#REF!="yes"),1,""))</f>
        <v>#REF!</v>
      </c>
    </row>
    <row r="315" spans="1:48" ht="36" thickBot="1" x14ac:dyDescent="0.4">
      <c r="A315" s="23" t="s">
        <v>128</v>
      </c>
      <c r="B315" s="125">
        <v>6865</v>
      </c>
      <c r="C315" s="13" t="s">
        <v>454</v>
      </c>
      <c r="D315" s="28" t="s">
        <v>192</v>
      </c>
      <c r="E315" s="27"/>
      <c r="F315" s="26" t="s">
        <v>21</v>
      </c>
      <c r="G315" s="26" t="s">
        <v>21</v>
      </c>
      <c r="H315" s="26" t="s">
        <v>21</v>
      </c>
      <c r="I315" s="26" t="s">
        <v>21</v>
      </c>
      <c r="J315" s="26" t="s">
        <v>88</v>
      </c>
      <c r="K315" s="26" t="s">
        <v>21</v>
      </c>
      <c r="L315" s="19"/>
      <c r="M315" s="17"/>
      <c r="N315" s="17"/>
      <c r="O315" s="17"/>
      <c r="P315" s="17"/>
      <c r="Q315" s="17"/>
      <c r="R315" s="17"/>
      <c r="S315" s="18"/>
      <c r="T315" s="131" t="str">
        <f>Table3[[#This Row],[Column12]]</f>
        <v>Auto:</v>
      </c>
      <c r="U315" s="22"/>
      <c r="V315" s="46" t="str">
        <f>IF(Table3[[#This Row],[TagOrderMethod]]="Ratio:","plants per 1 tag",IF(Table3[[#This Row],[TagOrderMethod]]="tags included","",IF(Table3[[#This Row],[TagOrderMethod]]="Qty:","tags",IF(Table3[[#This Row],[TagOrderMethod]]="Auto:",IF(U315&lt;&gt;"","tags","")))))</f>
        <v/>
      </c>
      <c r="W315" s="14">
        <v>25</v>
      </c>
      <c r="X315" s="14" t="str">
        <f>IF(ISNUMBER(SEARCH("tag",Table3[[#This Row],[Notes]])), "Yes", "No")</f>
        <v>No</v>
      </c>
      <c r="Y315" s="14" t="str">
        <f>IF(Table3[[#This Row],[Column11]]="yes","tags included","Auto:")</f>
        <v>Auto:</v>
      </c>
      <c r="Z31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Row],[TagOrderMethod]]="Auto:",IF(U315&gt;0,U315,IF(COUNTBLANK(L315:S315)=8,"",(IF(Table3[[#This Row],[Column11]]&lt;&gt;"no",Table3[[#This Row],[Size]]*(SUM(Table3[[#This Row],[Date 1]:[Date 8]])),"")))),""))),(Table3[[#This Row],[Bundle]])),"")</f>
        <v/>
      </c>
      <c r="AB315" s="86" t="str">
        <f t="shared" si="7"/>
        <v/>
      </c>
      <c r="AC315" s="68"/>
      <c r="AD315" s="37"/>
      <c r="AE315" s="38"/>
      <c r="AF315" s="39"/>
      <c r="AG315" s="111" t="s">
        <v>21</v>
      </c>
      <c r="AH315" s="111" t="s">
        <v>21</v>
      </c>
      <c r="AI315" s="111" t="s">
        <v>21</v>
      </c>
      <c r="AJ315" s="111" t="s">
        <v>21</v>
      </c>
      <c r="AK315" s="111" t="s">
        <v>1515</v>
      </c>
      <c r="AL315" s="111" t="s">
        <v>21</v>
      </c>
      <c r="AM315" s="111" t="b">
        <f>IF(AND(Table3[[#This Row],[Column68]]=TRUE,COUNTBLANK(Table3[[#This Row],[Date 1]:[Date 8]])=8),TRUE,FALSE)</f>
        <v>0</v>
      </c>
      <c r="AN315" s="111" t="b">
        <f>COUNTIF(Table3[[#This Row],[512]:[51]],"yes")&gt;0</f>
        <v>0</v>
      </c>
      <c r="AO315" s="40" t="str">
        <f>IF(Table3[[#This Row],[512]]="yes",Table3[[#This Row],[Column1]],"")</f>
        <v/>
      </c>
      <c r="AP315" s="40" t="str">
        <f>IF(Table3[[#This Row],[250]]="yes",Table3[[#This Row],[Column1.5]],"")</f>
        <v/>
      </c>
      <c r="AQ315" s="40" t="str">
        <f>IF(Table3[[#This Row],[288]]="yes",Table3[[#This Row],[Column2]],"")</f>
        <v/>
      </c>
      <c r="AR315" s="40" t="str">
        <f>IF(Table3[[#This Row],[144]]="yes",Table3[[#This Row],[Column3]],"")</f>
        <v/>
      </c>
      <c r="AS315" s="40" t="str">
        <f>IF(Table3[[#This Row],[26]]="yes",Table3[[#This Row],[Column4]],"")</f>
        <v/>
      </c>
      <c r="AT315" s="40" t="str">
        <f>IF(Table3[[#This Row],[51]]="yes",Table3[[#This Row],[Column5]],"")</f>
        <v/>
      </c>
      <c r="AU315" s="25" t="str">
        <f>IF(COUNTBLANK(Table3[[#This Row],[Date 1]:[Date 8]])=7,IF(Table3[[#This Row],[Column9]]&lt;&gt;"",IF(SUM(L315:S315)&lt;&gt;0,Table3[[#This Row],[Column9]],""),""),(SUBSTITUTE(TRIM(SUBSTITUTE(AO315&amp;","&amp;AP315&amp;","&amp;AQ315&amp;","&amp;AR315&amp;","&amp;AS315&amp;","&amp;AT315&amp;",",","," "))," ",", ")))</f>
        <v/>
      </c>
      <c r="AV315" s="31" t="e">
        <f>IF(COUNTBLANK(L315:AC315)&lt;&gt;13,IF(Table3[[#This Row],[Comments]]="Please order in multiples of 20. Minimum order of 100.",IF(COUNTBLANK(Table3[[#This Row],[Date 1]:[Order]])=12,"",1),1),IF(OR(F315="yes",G315="yes",H315="yes",I315="yes",J315="yes",K315="yes",#REF!="yes"),1,""))</f>
        <v>#REF!</v>
      </c>
    </row>
    <row r="316" spans="1:48" ht="36" thickBot="1" x14ac:dyDescent="0.4">
      <c r="A316" s="23" t="s">
        <v>128</v>
      </c>
      <c r="B316" s="125">
        <v>6880</v>
      </c>
      <c r="C316" s="13" t="s">
        <v>454</v>
      </c>
      <c r="D316" s="28" t="s">
        <v>193</v>
      </c>
      <c r="E316" s="27"/>
      <c r="F316" s="26" t="s">
        <v>21</v>
      </c>
      <c r="G316" s="26" t="s">
        <v>21</v>
      </c>
      <c r="H316" s="26" t="s">
        <v>21</v>
      </c>
      <c r="I316" s="26" t="s">
        <v>21</v>
      </c>
      <c r="J316" s="26" t="s">
        <v>88</v>
      </c>
      <c r="K316" s="26" t="s">
        <v>21</v>
      </c>
      <c r="L316" s="19"/>
      <c r="M316" s="17"/>
      <c r="N316" s="17"/>
      <c r="O316" s="17"/>
      <c r="P316" s="17"/>
      <c r="Q316" s="17"/>
      <c r="R316" s="17"/>
      <c r="S316" s="18"/>
      <c r="T316" s="131" t="str">
        <f>Table3[[#This Row],[Column12]]</f>
        <v>Auto:</v>
      </c>
      <c r="U316" s="22"/>
      <c r="V316" s="46" t="str">
        <f>IF(Table3[[#This Row],[TagOrderMethod]]="Ratio:","plants per 1 tag",IF(Table3[[#This Row],[TagOrderMethod]]="tags included","",IF(Table3[[#This Row],[TagOrderMethod]]="Qty:","tags",IF(Table3[[#This Row],[TagOrderMethod]]="Auto:",IF(U316&lt;&gt;"","tags","")))))</f>
        <v/>
      </c>
      <c r="W316" s="14">
        <v>25</v>
      </c>
      <c r="X316" s="14" t="str">
        <f>IF(ISNUMBER(SEARCH("tag",Table3[[#This Row],[Notes]])), "Yes", "No")</f>
        <v>No</v>
      </c>
      <c r="Y316" s="14" t="str">
        <f>IF(Table3[[#This Row],[Column11]]="yes","tags included","Auto:")</f>
        <v>Auto:</v>
      </c>
      <c r="Z31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Row],[TagOrderMethod]]="Auto:",IF(U316&gt;0,U316,IF(COUNTBLANK(L316:S316)=8,"",(IF(Table3[[#This Row],[Column11]]&lt;&gt;"no",Table3[[#This Row],[Size]]*(SUM(Table3[[#This Row],[Date 1]:[Date 8]])),"")))),""))),(Table3[[#This Row],[Bundle]])),"")</f>
        <v/>
      </c>
      <c r="AB316" s="86" t="str">
        <f t="shared" si="7"/>
        <v/>
      </c>
      <c r="AC316" s="68"/>
      <c r="AD316" s="37"/>
      <c r="AE316" s="38"/>
      <c r="AF316" s="39"/>
      <c r="AG316" s="111" t="s">
        <v>21</v>
      </c>
      <c r="AH316" s="111" t="s">
        <v>21</v>
      </c>
      <c r="AI316" s="111" t="s">
        <v>21</v>
      </c>
      <c r="AJ316" s="111" t="s">
        <v>21</v>
      </c>
      <c r="AK316" s="111" t="s">
        <v>1516</v>
      </c>
      <c r="AL316" s="111" t="s">
        <v>21</v>
      </c>
      <c r="AM316" s="111" t="b">
        <f>IF(AND(Table3[[#This Row],[Column68]]=TRUE,COUNTBLANK(Table3[[#This Row],[Date 1]:[Date 8]])=8),TRUE,FALSE)</f>
        <v>0</v>
      </c>
      <c r="AN316" s="111" t="b">
        <f>COUNTIF(Table3[[#This Row],[512]:[51]],"yes")&gt;0</f>
        <v>0</v>
      </c>
      <c r="AO316" s="40" t="str">
        <f>IF(Table3[[#This Row],[512]]="yes",Table3[[#This Row],[Column1]],"")</f>
        <v/>
      </c>
      <c r="AP316" s="40" t="str">
        <f>IF(Table3[[#This Row],[250]]="yes",Table3[[#This Row],[Column1.5]],"")</f>
        <v/>
      </c>
      <c r="AQ316" s="40" t="str">
        <f>IF(Table3[[#This Row],[288]]="yes",Table3[[#This Row],[Column2]],"")</f>
        <v/>
      </c>
      <c r="AR316" s="40" t="str">
        <f>IF(Table3[[#This Row],[144]]="yes",Table3[[#This Row],[Column3]],"")</f>
        <v/>
      </c>
      <c r="AS316" s="40" t="str">
        <f>IF(Table3[[#This Row],[26]]="yes",Table3[[#This Row],[Column4]],"")</f>
        <v/>
      </c>
      <c r="AT316" s="40" t="str">
        <f>IF(Table3[[#This Row],[51]]="yes",Table3[[#This Row],[Column5]],"")</f>
        <v/>
      </c>
      <c r="AU316" s="25" t="str">
        <f>IF(COUNTBLANK(Table3[[#This Row],[Date 1]:[Date 8]])=7,IF(Table3[[#This Row],[Column9]]&lt;&gt;"",IF(SUM(L316:S316)&lt;&gt;0,Table3[[#This Row],[Column9]],""),""),(SUBSTITUTE(TRIM(SUBSTITUTE(AO316&amp;","&amp;AP316&amp;","&amp;AQ316&amp;","&amp;AR316&amp;","&amp;AS316&amp;","&amp;AT316&amp;",",","," "))," ",", ")))</f>
        <v/>
      </c>
      <c r="AV316" s="31" t="e">
        <f>IF(COUNTBLANK(L316:AC316)&lt;&gt;13,IF(Table3[[#This Row],[Comments]]="Please order in multiples of 20. Minimum order of 100.",IF(COUNTBLANK(Table3[[#This Row],[Date 1]:[Order]])=12,"",1),1),IF(OR(F316="yes",G316="yes",H316="yes",I316="yes",J316="yes",K316="yes",#REF!="yes"),1,""))</f>
        <v>#REF!</v>
      </c>
    </row>
    <row r="317" spans="1:48" ht="36" thickBot="1" x14ac:dyDescent="0.4">
      <c r="A317" s="23" t="s">
        <v>128</v>
      </c>
      <c r="B317" s="125">
        <v>6885</v>
      </c>
      <c r="C317" s="13" t="s">
        <v>454</v>
      </c>
      <c r="D317" s="28" t="s">
        <v>194</v>
      </c>
      <c r="E317" s="27"/>
      <c r="F317" s="26" t="s">
        <v>21</v>
      </c>
      <c r="G317" s="26" t="s">
        <v>21</v>
      </c>
      <c r="H317" s="26" t="s">
        <v>21</v>
      </c>
      <c r="I317" s="26" t="s">
        <v>21</v>
      </c>
      <c r="J317" s="26" t="s">
        <v>88</v>
      </c>
      <c r="K317" s="26" t="s">
        <v>21</v>
      </c>
      <c r="L317" s="19"/>
      <c r="M317" s="17"/>
      <c r="N317" s="17"/>
      <c r="O317" s="17"/>
      <c r="P317" s="17"/>
      <c r="Q317" s="17"/>
      <c r="R317" s="17"/>
      <c r="S317" s="18"/>
      <c r="T317" s="131" t="str">
        <f>Table3[[#This Row],[Column12]]</f>
        <v>Auto:</v>
      </c>
      <c r="U317" s="22"/>
      <c r="V317" s="46" t="str">
        <f>IF(Table3[[#This Row],[TagOrderMethod]]="Ratio:","plants per 1 tag",IF(Table3[[#This Row],[TagOrderMethod]]="tags included","",IF(Table3[[#This Row],[TagOrderMethod]]="Qty:","tags",IF(Table3[[#This Row],[TagOrderMethod]]="Auto:",IF(U317&lt;&gt;"","tags","")))))</f>
        <v/>
      </c>
      <c r="W317" s="14">
        <v>25</v>
      </c>
      <c r="X317" s="14" t="str">
        <f>IF(ISNUMBER(SEARCH("tag",Table3[[#This Row],[Notes]])), "Yes", "No")</f>
        <v>No</v>
      </c>
      <c r="Y317" s="14" t="str">
        <f>IF(Table3[[#This Row],[Column11]]="yes","tags included","Auto:")</f>
        <v>Auto:</v>
      </c>
      <c r="Z31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Row],[TagOrderMethod]]="Auto:",IF(U317&gt;0,U317,IF(COUNTBLANK(L317:S317)=8,"",(IF(Table3[[#This Row],[Column11]]&lt;&gt;"no",Table3[[#This Row],[Size]]*(SUM(Table3[[#This Row],[Date 1]:[Date 8]])),"")))),""))),(Table3[[#This Row],[Bundle]])),"")</f>
        <v/>
      </c>
      <c r="AB317" s="86" t="str">
        <f t="shared" si="7"/>
        <v/>
      </c>
      <c r="AC317" s="68"/>
      <c r="AD317" s="37"/>
      <c r="AE317" s="38"/>
      <c r="AF317" s="39"/>
      <c r="AG317" s="111" t="s">
        <v>21</v>
      </c>
      <c r="AH317" s="111" t="s">
        <v>21</v>
      </c>
      <c r="AI317" s="111" t="s">
        <v>21</v>
      </c>
      <c r="AJ317" s="111" t="s">
        <v>21</v>
      </c>
      <c r="AK317" s="111" t="s">
        <v>1517</v>
      </c>
      <c r="AL317" s="111" t="s">
        <v>21</v>
      </c>
      <c r="AM317" s="111" t="b">
        <f>IF(AND(Table3[[#This Row],[Column68]]=TRUE,COUNTBLANK(Table3[[#This Row],[Date 1]:[Date 8]])=8),TRUE,FALSE)</f>
        <v>0</v>
      </c>
      <c r="AN317" s="111" t="b">
        <f>COUNTIF(Table3[[#This Row],[512]:[51]],"yes")&gt;0</f>
        <v>0</v>
      </c>
      <c r="AO317" s="40" t="str">
        <f>IF(Table3[[#This Row],[512]]="yes",Table3[[#This Row],[Column1]],"")</f>
        <v/>
      </c>
      <c r="AP317" s="40" t="str">
        <f>IF(Table3[[#This Row],[250]]="yes",Table3[[#This Row],[Column1.5]],"")</f>
        <v/>
      </c>
      <c r="AQ317" s="40" t="str">
        <f>IF(Table3[[#This Row],[288]]="yes",Table3[[#This Row],[Column2]],"")</f>
        <v/>
      </c>
      <c r="AR317" s="40" t="str">
        <f>IF(Table3[[#This Row],[144]]="yes",Table3[[#This Row],[Column3]],"")</f>
        <v/>
      </c>
      <c r="AS317" s="40" t="str">
        <f>IF(Table3[[#This Row],[26]]="yes",Table3[[#This Row],[Column4]],"")</f>
        <v/>
      </c>
      <c r="AT317" s="40" t="str">
        <f>IF(Table3[[#This Row],[51]]="yes",Table3[[#This Row],[Column5]],"")</f>
        <v/>
      </c>
      <c r="AU317" s="25" t="str">
        <f>IF(COUNTBLANK(Table3[[#This Row],[Date 1]:[Date 8]])=7,IF(Table3[[#This Row],[Column9]]&lt;&gt;"",IF(SUM(L317:S317)&lt;&gt;0,Table3[[#This Row],[Column9]],""),""),(SUBSTITUTE(TRIM(SUBSTITUTE(AO317&amp;","&amp;AP317&amp;","&amp;AQ317&amp;","&amp;AR317&amp;","&amp;AS317&amp;","&amp;AT317&amp;",",","," "))," ",", ")))</f>
        <v/>
      </c>
      <c r="AV317" s="31" t="e">
        <f>IF(COUNTBLANK(L317:AC317)&lt;&gt;13,IF(Table3[[#This Row],[Comments]]="Please order in multiples of 20. Minimum order of 100.",IF(COUNTBLANK(Table3[[#This Row],[Date 1]:[Order]])=12,"",1),1),IF(OR(F317="yes",G317="yes",H317="yes",I317="yes",J317="yes",K317="yes",#REF!="yes"),1,""))</f>
        <v>#REF!</v>
      </c>
    </row>
    <row r="318" spans="1:48" ht="36" thickBot="1" x14ac:dyDescent="0.4">
      <c r="A318" s="23" t="s">
        <v>128</v>
      </c>
      <c r="B318" s="125">
        <v>6915</v>
      </c>
      <c r="C318" s="13" t="s">
        <v>454</v>
      </c>
      <c r="D318" s="28" t="s">
        <v>195</v>
      </c>
      <c r="E318" s="27"/>
      <c r="F318" s="26" t="s">
        <v>21</v>
      </c>
      <c r="G318" s="26" t="s">
        <v>21</v>
      </c>
      <c r="H318" s="26" t="s">
        <v>21</v>
      </c>
      <c r="I318" s="26" t="s">
        <v>21</v>
      </c>
      <c r="J318" s="26" t="s">
        <v>88</v>
      </c>
      <c r="K318" s="26" t="s">
        <v>21</v>
      </c>
      <c r="L318" s="19"/>
      <c r="M318" s="17"/>
      <c r="N318" s="17"/>
      <c r="O318" s="17"/>
      <c r="P318" s="17"/>
      <c r="Q318" s="17"/>
      <c r="R318" s="17"/>
      <c r="S318" s="18"/>
      <c r="T318" s="131" t="str">
        <f>Table3[[#This Row],[Column12]]</f>
        <v>Auto:</v>
      </c>
      <c r="U318" s="22"/>
      <c r="V318" s="46" t="str">
        <f>IF(Table3[[#This Row],[TagOrderMethod]]="Ratio:","plants per 1 tag",IF(Table3[[#This Row],[TagOrderMethod]]="tags included","",IF(Table3[[#This Row],[TagOrderMethod]]="Qty:","tags",IF(Table3[[#This Row],[TagOrderMethod]]="Auto:",IF(U318&lt;&gt;"","tags","")))))</f>
        <v/>
      </c>
      <c r="W318" s="14">
        <v>25</v>
      </c>
      <c r="X318" s="14" t="str">
        <f>IF(ISNUMBER(SEARCH("tag",Table3[[#This Row],[Notes]])), "Yes", "No")</f>
        <v>No</v>
      </c>
      <c r="Y318" s="14" t="str">
        <f>IF(Table3[[#This Row],[Column11]]="yes","tags included","Auto:")</f>
        <v>Auto:</v>
      </c>
      <c r="Z31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Row],[TagOrderMethod]]="Auto:",IF(U318&gt;0,U318,IF(COUNTBLANK(L318:S318)=8,"",(IF(Table3[[#This Row],[Column11]]&lt;&gt;"no",Table3[[#This Row],[Size]]*(SUM(Table3[[#This Row],[Date 1]:[Date 8]])),"")))),""))),(Table3[[#This Row],[Bundle]])),"")</f>
        <v/>
      </c>
      <c r="AB318" s="86" t="str">
        <f t="shared" si="7"/>
        <v/>
      </c>
      <c r="AC318" s="68"/>
      <c r="AD318" s="37"/>
      <c r="AE318" s="38"/>
      <c r="AF318" s="39"/>
      <c r="AG318" s="111" t="s">
        <v>21</v>
      </c>
      <c r="AH318" s="111" t="s">
        <v>21</v>
      </c>
      <c r="AI318" s="111" t="s">
        <v>21</v>
      </c>
      <c r="AJ318" s="111" t="s">
        <v>21</v>
      </c>
      <c r="AK318" s="111" t="s">
        <v>1518</v>
      </c>
      <c r="AL318" s="111" t="s">
        <v>21</v>
      </c>
      <c r="AM318" s="111" t="b">
        <f>IF(AND(Table3[[#This Row],[Column68]]=TRUE,COUNTBLANK(Table3[[#This Row],[Date 1]:[Date 8]])=8),TRUE,FALSE)</f>
        <v>0</v>
      </c>
      <c r="AN318" s="111" t="b">
        <f>COUNTIF(Table3[[#This Row],[512]:[51]],"yes")&gt;0</f>
        <v>0</v>
      </c>
      <c r="AO318" s="40" t="str">
        <f>IF(Table3[[#This Row],[512]]="yes",Table3[[#This Row],[Column1]],"")</f>
        <v/>
      </c>
      <c r="AP318" s="40" t="str">
        <f>IF(Table3[[#This Row],[250]]="yes",Table3[[#This Row],[Column1.5]],"")</f>
        <v/>
      </c>
      <c r="AQ318" s="40" t="str">
        <f>IF(Table3[[#This Row],[288]]="yes",Table3[[#This Row],[Column2]],"")</f>
        <v/>
      </c>
      <c r="AR318" s="40" t="str">
        <f>IF(Table3[[#This Row],[144]]="yes",Table3[[#This Row],[Column3]],"")</f>
        <v/>
      </c>
      <c r="AS318" s="40" t="str">
        <f>IF(Table3[[#This Row],[26]]="yes",Table3[[#This Row],[Column4]],"")</f>
        <v/>
      </c>
      <c r="AT318" s="40" t="str">
        <f>IF(Table3[[#This Row],[51]]="yes",Table3[[#This Row],[Column5]],"")</f>
        <v/>
      </c>
      <c r="AU318" s="25" t="str">
        <f>IF(COUNTBLANK(Table3[[#This Row],[Date 1]:[Date 8]])=7,IF(Table3[[#This Row],[Column9]]&lt;&gt;"",IF(SUM(L318:S318)&lt;&gt;0,Table3[[#This Row],[Column9]],""),""),(SUBSTITUTE(TRIM(SUBSTITUTE(AO318&amp;","&amp;AP318&amp;","&amp;AQ318&amp;","&amp;AR318&amp;","&amp;AS318&amp;","&amp;AT318&amp;",",","," "))," ",", ")))</f>
        <v/>
      </c>
      <c r="AV318" s="31" t="e">
        <f>IF(COUNTBLANK(L318:AC318)&lt;&gt;13,IF(Table3[[#This Row],[Comments]]="Please order in multiples of 20. Minimum order of 100.",IF(COUNTBLANK(Table3[[#This Row],[Date 1]:[Order]])=12,"",1),1),IF(OR(F318="yes",G318="yes",H318="yes",I318="yes",J318="yes",K318="yes",#REF!="yes"),1,""))</f>
        <v>#REF!</v>
      </c>
    </row>
    <row r="319" spans="1:48" ht="36" thickBot="1" x14ac:dyDescent="0.4">
      <c r="A319" s="23" t="s">
        <v>128</v>
      </c>
      <c r="B319" s="125">
        <v>6925</v>
      </c>
      <c r="C319" s="13" t="s">
        <v>454</v>
      </c>
      <c r="D319" s="28" t="s">
        <v>1473</v>
      </c>
      <c r="E319" s="27"/>
      <c r="F319" s="26" t="s">
        <v>21</v>
      </c>
      <c r="G319" s="26" t="s">
        <v>21</v>
      </c>
      <c r="H319" s="26" t="s">
        <v>21</v>
      </c>
      <c r="I319" s="26" t="s">
        <v>21</v>
      </c>
      <c r="J319" s="26" t="s">
        <v>88</v>
      </c>
      <c r="K319" s="26" t="s">
        <v>21</v>
      </c>
      <c r="L319" s="19"/>
      <c r="M319" s="17"/>
      <c r="N319" s="17"/>
      <c r="O319" s="17"/>
      <c r="P319" s="17"/>
      <c r="Q319" s="17"/>
      <c r="R319" s="17"/>
      <c r="S319" s="18"/>
      <c r="T319" s="131" t="str">
        <f>Table3[[#This Row],[Column12]]</f>
        <v>Auto:</v>
      </c>
      <c r="U319" s="22"/>
      <c r="V319" s="46" t="str">
        <f>IF(Table3[[#This Row],[TagOrderMethod]]="Ratio:","plants per 1 tag",IF(Table3[[#This Row],[TagOrderMethod]]="tags included","",IF(Table3[[#This Row],[TagOrderMethod]]="Qty:","tags",IF(Table3[[#This Row],[TagOrderMethod]]="Auto:",IF(U319&lt;&gt;"","tags","")))))</f>
        <v/>
      </c>
      <c r="W319" s="14">
        <v>25</v>
      </c>
      <c r="X319" s="14" t="str">
        <f>IF(ISNUMBER(SEARCH("tag",Table3[[#This Row],[Notes]])), "Yes", "No")</f>
        <v>No</v>
      </c>
      <c r="Y319" s="14" t="str">
        <f>IF(Table3[[#This Row],[Column11]]="yes","tags included","Auto:")</f>
        <v>Auto:</v>
      </c>
      <c r="Z31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1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Row],[TagOrderMethod]]="Auto:",IF(U319&gt;0,U319,IF(COUNTBLANK(L319:S319)=8,"",(IF(Table3[[#This Row],[Column11]]&lt;&gt;"no",Table3[[#This Row],[Size]]*(SUM(Table3[[#This Row],[Date 1]:[Date 8]])),"")))),""))),(Table3[[#This Row],[Bundle]])),"")</f>
        <v/>
      </c>
      <c r="AB319" s="86" t="str">
        <f t="shared" si="7"/>
        <v/>
      </c>
      <c r="AC319" s="68"/>
      <c r="AD319" s="37"/>
      <c r="AE319" s="38"/>
      <c r="AF319" s="39"/>
      <c r="AG319" s="111" t="s">
        <v>21</v>
      </c>
      <c r="AH319" s="111" t="s">
        <v>21</v>
      </c>
      <c r="AI319" s="111" t="s">
        <v>21</v>
      </c>
      <c r="AJ319" s="111" t="s">
        <v>21</v>
      </c>
      <c r="AK319" s="111" t="s">
        <v>319</v>
      </c>
      <c r="AL319" s="111" t="s">
        <v>21</v>
      </c>
      <c r="AM319" s="111" t="b">
        <f>IF(AND(Table3[[#This Row],[Column68]]=TRUE,COUNTBLANK(Table3[[#This Row],[Date 1]:[Date 8]])=8),TRUE,FALSE)</f>
        <v>0</v>
      </c>
      <c r="AN319" s="111" t="b">
        <f>COUNTIF(Table3[[#This Row],[512]:[51]],"yes")&gt;0</f>
        <v>0</v>
      </c>
      <c r="AO319" s="40" t="str">
        <f>IF(Table3[[#This Row],[512]]="yes",Table3[[#This Row],[Column1]],"")</f>
        <v/>
      </c>
      <c r="AP319" s="40" t="str">
        <f>IF(Table3[[#This Row],[250]]="yes",Table3[[#This Row],[Column1.5]],"")</f>
        <v/>
      </c>
      <c r="AQ319" s="40" t="str">
        <f>IF(Table3[[#This Row],[288]]="yes",Table3[[#This Row],[Column2]],"")</f>
        <v/>
      </c>
      <c r="AR319" s="40" t="str">
        <f>IF(Table3[[#This Row],[144]]="yes",Table3[[#This Row],[Column3]],"")</f>
        <v/>
      </c>
      <c r="AS319" s="40" t="str">
        <f>IF(Table3[[#This Row],[26]]="yes",Table3[[#This Row],[Column4]],"")</f>
        <v/>
      </c>
      <c r="AT319" s="40" t="str">
        <f>IF(Table3[[#This Row],[51]]="yes",Table3[[#This Row],[Column5]],"")</f>
        <v/>
      </c>
      <c r="AU319" s="25" t="str">
        <f>IF(COUNTBLANK(Table3[[#This Row],[Date 1]:[Date 8]])=7,IF(Table3[[#This Row],[Column9]]&lt;&gt;"",IF(SUM(L319:S319)&lt;&gt;0,Table3[[#This Row],[Column9]],""),""),(SUBSTITUTE(TRIM(SUBSTITUTE(AO319&amp;","&amp;AP319&amp;","&amp;AQ319&amp;","&amp;AR319&amp;","&amp;AS319&amp;","&amp;AT319&amp;",",","," "))," ",", ")))</f>
        <v/>
      </c>
      <c r="AV319" s="31" t="e">
        <f>IF(COUNTBLANK(L319:AC319)&lt;&gt;13,IF(Table3[[#This Row],[Comments]]="Please order in multiples of 20. Minimum order of 100.",IF(COUNTBLANK(Table3[[#This Row],[Date 1]:[Order]])=12,"",1),1),IF(OR(F319="yes",G319="yes",H319="yes",I319="yes",J319="yes",K319="yes",#REF!="yes"),1,""))</f>
        <v>#REF!</v>
      </c>
    </row>
    <row r="320" spans="1:48" ht="36" thickBot="1" x14ac:dyDescent="0.4">
      <c r="A320" s="23" t="s">
        <v>128</v>
      </c>
      <c r="B320" s="125">
        <v>6930</v>
      </c>
      <c r="C320" s="13" t="s">
        <v>454</v>
      </c>
      <c r="D320" s="28" t="s">
        <v>196</v>
      </c>
      <c r="E320" s="27"/>
      <c r="F320" s="26" t="s">
        <v>21</v>
      </c>
      <c r="G320" s="26" t="s">
        <v>21</v>
      </c>
      <c r="H320" s="26" t="s">
        <v>21</v>
      </c>
      <c r="I320" s="26" t="s">
        <v>21</v>
      </c>
      <c r="J320" s="26" t="s">
        <v>88</v>
      </c>
      <c r="K320" s="26" t="s">
        <v>21</v>
      </c>
      <c r="L320" s="19"/>
      <c r="M320" s="17"/>
      <c r="N320" s="17"/>
      <c r="O320" s="17"/>
      <c r="P320" s="17"/>
      <c r="Q320" s="17"/>
      <c r="R320" s="17"/>
      <c r="S320" s="18"/>
      <c r="T320" s="131" t="str">
        <f>Table3[[#This Row],[Column12]]</f>
        <v>Auto:</v>
      </c>
      <c r="U320" s="22"/>
      <c r="V320" s="46" t="str">
        <f>IF(Table3[[#This Row],[TagOrderMethod]]="Ratio:","plants per 1 tag",IF(Table3[[#This Row],[TagOrderMethod]]="tags included","",IF(Table3[[#This Row],[TagOrderMethod]]="Qty:","tags",IF(Table3[[#This Row],[TagOrderMethod]]="Auto:",IF(U320&lt;&gt;"","tags","")))))</f>
        <v/>
      </c>
      <c r="W320" s="14">
        <v>25</v>
      </c>
      <c r="X320" s="14" t="str">
        <f>IF(ISNUMBER(SEARCH("tag",Table3[[#This Row],[Notes]])), "Yes", "No")</f>
        <v>No</v>
      </c>
      <c r="Y320" s="14" t="str">
        <f>IF(Table3[[#This Row],[Column11]]="yes","tags included","Auto:")</f>
        <v>Auto:</v>
      </c>
      <c r="Z32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Row],[TagOrderMethod]]="Auto:",IF(U320&gt;0,U320,IF(COUNTBLANK(L320:S320)=8,"",(IF(Table3[[#This Row],[Column11]]&lt;&gt;"no",Table3[[#This Row],[Size]]*(SUM(Table3[[#This Row],[Date 1]:[Date 8]])),"")))),""))),(Table3[[#This Row],[Bundle]])),"")</f>
        <v/>
      </c>
      <c r="AB320" s="86" t="str">
        <f t="shared" si="7"/>
        <v/>
      </c>
      <c r="AC320" s="68"/>
      <c r="AD320" s="37"/>
      <c r="AE320" s="38"/>
      <c r="AF320" s="39"/>
      <c r="AG320" s="111" t="s">
        <v>21</v>
      </c>
      <c r="AH320" s="111" t="s">
        <v>21</v>
      </c>
      <c r="AI320" s="111" t="s">
        <v>21</v>
      </c>
      <c r="AJ320" s="111" t="s">
        <v>21</v>
      </c>
      <c r="AK320" s="111" t="s">
        <v>1519</v>
      </c>
      <c r="AL320" s="111" t="s">
        <v>21</v>
      </c>
      <c r="AM320" s="111" t="b">
        <f>IF(AND(Table3[[#This Row],[Column68]]=TRUE,COUNTBLANK(Table3[[#This Row],[Date 1]:[Date 8]])=8),TRUE,FALSE)</f>
        <v>0</v>
      </c>
      <c r="AN320" s="111" t="b">
        <f>COUNTIF(Table3[[#This Row],[512]:[51]],"yes")&gt;0</f>
        <v>0</v>
      </c>
      <c r="AO320" s="40" t="str">
        <f>IF(Table3[[#This Row],[512]]="yes",Table3[[#This Row],[Column1]],"")</f>
        <v/>
      </c>
      <c r="AP320" s="40" t="str">
        <f>IF(Table3[[#This Row],[250]]="yes",Table3[[#This Row],[Column1.5]],"")</f>
        <v/>
      </c>
      <c r="AQ320" s="40" t="str">
        <f>IF(Table3[[#This Row],[288]]="yes",Table3[[#This Row],[Column2]],"")</f>
        <v/>
      </c>
      <c r="AR320" s="40" t="str">
        <f>IF(Table3[[#This Row],[144]]="yes",Table3[[#This Row],[Column3]],"")</f>
        <v/>
      </c>
      <c r="AS320" s="40" t="str">
        <f>IF(Table3[[#This Row],[26]]="yes",Table3[[#This Row],[Column4]],"")</f>
        <v/>
      </c>
      <c r="AT320" s="40" t="str">
        <f>IF(Table3[[#This Row],[51]]="yes",Table3[[#This Row],[Column5]],"")</f>
        <v/>
      </c>
      <c r="AU320" s="25" t="str">
        <f>IF(COUNTBLANK(Table3[[#This Row],[Date 1]:[Date 8]])=7,IF(Table3[[#This Row],[Column9]]&lt;&gt;"",IF(SUM(L320:S320)&lt;&gt;0,Table3[[#This Row],[Column9]],""),""),(SUBSTITUTE(TRIM(SUBSTITUTE(AO320&amp;","&amp;AP320&amp;","&amp;AQ320&amp;","&amp;AR320&amp;","&amp;AS320&amp;","&amp;AT320&amp;",",","," "))," ",", ")))</f>
        <v/>
      </c>
      <c r="AV320" s="31" t="e">
        <f>IF(COUNTBLANK(L320:AC320)&lt;&gt;13,IF(Table3[[#This Row],[Comments]]="Please order in multiples of 20. Minimum order of 100.",IF(COUNTBLANK(Table3[[#This Row],[Date 1]:[Order]])=12,"",1),1),IF(OR(F320="yes",G320="yes",H320="yes",I320="yes",J320="yes",K320="yes",#REF!="yes"),1,""))</f>
        <v>#REF!</v>
      </c>
    </row>
    <row r="321" spans="1:48" ht="36" thickBot="1" x14ac:dyDescent="0.4">
      <c r="A321" s="23" t="s">
        <v>128</v>
      </c>
      <c r="B321" s="125">
        <v>6935</v>
      </c>
      <c r="C321" s="13" t="s">
        <v>454</v>
      </c>
      <c r="D321" s="28" t="s">
        <v>197</v>
      </c>
      <c r="E321" s="27"/>
      <c r="F321" s="26" t="s">
        <v>21</v>
      </c>
      <c r="G321" s="26" t="s">
        <v>21</v>
      </c>
      <c r="H321" s="26" t="s">
        <v>21</v>
      </c>
      <c r="I321" s="26" t="s">
        <v>21</v>
      </c>
      <c r="J321" s="26" t="s">
        <v>88</v>
      </c>
      <c r="K321" s="26" t="s">
        <v>21</v>
      </c>
      <c r="L321" s="19"/>
      <c r="M321" s="17"/>
      <c r="N321" s="17"/>
      <c r="O321" s="17"/>
      <c r="P321" s="17"/>
      <c r="Q321" s="17"/>
      <c r="R321" s="17"/>
      <c r="S321" s="18"/>
      <c r="T321" s="131" t="str">
        <f>Table3[[#This Row],[Column12]]</f>
        <v>Auto:</v>
      </c>
      <c r="U321" s="22"/>
      <c r="V321" s="46" t="str">
        <f>IF(Table3[[#This Row],[TagOrderMethod]]="Ratio:","plants per 1 tag",IF(Table3[[#This Row],[TagOrderMethod]]="tags included","",IF(Table3[[#This Row],[TagOrderMethod]]="Qty:","tags",IF(Table3[[#This Row],[TagOrderMethod]]="Auto:",IF(U321&lt;&gt;"","tags","")))))</f>
        <v/>
      </c>
      <c r="W321" s="14">
        <v>25</v>
      </c>
      <c r="X321" s="14" t="str">
        <f>IF(ISNUMBER(SEARCH("tag",Table3[[#This Row],[Notes]])), "Yes", "No")</f>
        <v>No</v>
      </c>
      <c r="Y321" s="14" t="str">
        <f>IF(Table3[[#This Row],[Column11]]="yes","tags included","Auto:")</f>
        <v>Auto:</v>
      </c>
      <c r="Z32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Row],[TagOrderMethod]]="Auto:",IF(U321&gt;0,U321,IF(COUNTBLANK(L321:S321)=8,"",(IF(Table3[[#This Row],[Column11]]&lt;&gt;"no",Table3[[#This Row],[Size]]*(SUM(Table3[[#This Row],[Date 1]:[Date 8]])),"")))),""))),(Table3[[#This Row],[Bundle]])),"")</f>
        <v/>
      </c>
      <c r="AB321" s="86" t="str">
        <f t="shared" si="7"/>
        <v/>
      </c>
      <c r="AC321" s="68"/>
      <c r="AD321" s="37"/>
      <c r="AE321" s="38"/>
      <c r="AF321" s="39"/>
      <c r="AG321" s="111" t="s">
        <v>21</v>
      </c>
      <c r="AH321" s="111" t="s">
        <v>21</v>
      </c>
      <c r="AI321" s="111" t="s">
        <v>21</v>
      </c>
      <c r="AJ321" s="111" t="s">
        <v>21</v>
      </c>
      <c r="AK321" s="111" t="s">
        <v>1520</v>
      </c>
      <c r="AL321" s="111" t="s">
        <v>21</v>
      </c>
      <c r="AM321" s="111" t="b">
        <f>IF(AND(Table3[[#This Row],[Column68]]=TRUE,COUNTBLANK(Table3[[#This Row],[Date 1]:[Date 8]])=8),TRUE,FALSE)</f>
        <v>0</v>
      </c>
      <c r="AN321" s="111" t="b">
        <f>COUNTIF(Table3[[#This Row],[512]:[51]],"yes")&gt;0</f>
        <v>0</v>
      </c>
      <c r="AO321" s="40" t="str">
        <f>IF(Table3[[#This Row],[512]]="yes",Table3[[#This Row],[Column1]],"")</f>
        <v/>
      </c>
      <c r="AP321" s="40" t="str">
        <f>IF(Table3[[#This Row],[250]]="yes",Table3[[#This Row],[Column1.5]],"")</f>
        <v/>
      </c>
      <c r="AQ321" s="40" t="str">
        <f>IF(Table3[[#This Row],[288]]="yes",Table3[[#This Row],[Column2]],"")</f>
        <v/>
      </c>
      <c r="AR321" s="40" t="str">
        <f>IF(Table3[[#This Row],[144]]="yes",Table3[[#This Row],[Column3]],"")</f>
        <v/>
      </c>
      <c r="AS321" s="40" t="str">
        <f>IF(Table3[[#This Row],[26]]="yes",Table3[[#This Row],[Column4]],"")</f>
        <v/>
      </c>
      <c r="AT321" s="40" t="str">
        <f>IF(Table3[[#This Row],[51]]="yes",Table3[[#This Row],[Column5]],"")</f>
        <v/>
      </c>
      <c r="AU321" s="25" t="str">
        <f>IF(COUNTBLANK(Table3[[#This Row],[Date 1]:[Date 8]])=7,IF(Table3[[#This Row],[Column9]]&lt;&gt;"",IF(SUM(L321:S321)&lt;&gt;0,Table3[[#This Row],[Column9]],""),""),(SUBSTITUTE(TRIM(SUBSTITUTE(AO321&amp;","&amp;AP321&amp;","&amp;AQ321&amp;","&amp;AR321&amp;","&amp;AS321&amp;","&amp;AT321&amp;",",","," "))," ",", ")))</f>
        <v/>
      </c>
      <c r="AV321" s="31" t="e">
        <f>IF(COUNTBLANK(L321:AC321)&lt;&gt;13,IF(Table3[[#This Row],[Comments]]="Please order in multiples of 20. Minimum order of 100.",IF(COUNTBLANK(Table3[[#This Row],[Date 1]:[Order]])=12,"",1),1),IF(OR(F321="yes",G321="yes",H321="yes",I321="yes",J321="yes",K321="yes",#REF!="yes"),1,""))</f>
        <v>#REF!</v>
      </c>
    </row>
    <row r="322" spans="1:48" ht="36" thickBot="1" x14ac:dyDescent="0.4">
      <c r="A322" s="23" t="s">
        <v>128</v>
      </c>
      <c r="B322" s="125">
        <v>6945</v>
      </c>
      <c r="C322" s="13" t="s">
        <v>454</v>
      </c>
      <c r="D322" s="28" t="s">
        <v>89</v>
      </c>
      <c r="E322" s="27"/>
      <c r="F322" s="26" t="s">
        <v>21</v>
      </c>
      <c r="G322" s="26" t="s">
        <v>21</v>
      </c>
      <c r="H322" s="26" t="s">
        <v>21</v>
      </c>
      <c r="I322" s="26" t="s">
        <v>21</v>
      </c>
      <c r="J322" s="26" t="s">
        <v>88</v>
      </c>
      <c r="K322" s="26" t="s">
        <v>21</v>
      </c>
      <c r="L322" s="19"/>
      <c r="M322" s="17"/>
      <c r="N322" s="17"/>
      <c r="O322" s="17"/>
      <c r="P322" s="17"/>
      <c r="Q322" s="17"/>
      <c r="R322" s="17"/>
      <c r="S322" s="18"/>
      <c r="T322" s="131" t="str">
        <f>Table3[[#This Row],[Column12]]</f>
        <v>Auto:</v>
      </c>
      <c r="U322" s="22"/>
      <c r="V322" s="46" t="str">
        <f>IF(Table3[[#This Row],[TagOrderMethod]]="Ratio:","plants per 1 tag",IF(Table3[[#This Row],[TagOrderMethod]]="tags included","",IF(Table3[[#This Row],[TagOrderMethod]]="Qty:","tags",IF(Table3[[#This Row],[TagOrderMethod]]="Auto:",IF(U322&lt;&gt;"","tags","")))))</f>
        <v/>
      </c>
      <c r="W322" s="14">
        <v>25</v>
      </c>
      <c r="X322" s="14" t="str">
        <f>IF(ISNUMBER(SEARCH("tag",Table3[[#This Row],[Notes]])), "Yes", "No")</f>
        <v>No</v>
      </c>
      <c r="Y322" s="14" t="str">
        <f>IF(Table3[[#This Row],[Column11]]="yes","tags included","Auto:")</f>
        <v>Auto:</v>
      </c>
      <c r="Z32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Row],[TagOrderMethod]]="Auto:",IF(U322&gt;0,U322,IF(COUNTBLANK(L322:S322)=8,"",(IF(Table3[[#This Row],[Column11]]&lt;&gt;"no",Table3[[#This Row],[Size]]*(SUM(Table3[[#This Row],[Date 1]:[Date 8]])),"")))),""))),(Table3[[#This Row],[Bundle]])),"")</f>
        <v/>
      </c>
      <c r="AB322" s="86" t="str">
        <f t="shared" si="7"/>
        <v/>
      </c>
      <c r="AC322" s="68"/>
      <c r="AD322" s="37"/>
      <c r="AE322" s="38"/>
      <c r="AF322" s="39"/>
      <c r="AG322" s="111" t="s">
        <v>21</v>
      </c>
      <c r="AH322" s="111" t="s">
        <v>21</v>
      </c>
      <c r="AI322" s="111" t="s">
        <v>21</v>
      </c>
      <c r="AJ322" s="111" t="s">
        <v>21</v>
      </c>
      <c r="AK322" s="111" t="s">
        <v>1521</v>
      </c>
      <c r="AL322" s="111" t="s">
        <v>21</v>
      </c>
      <c r="AM322" s="111" t="b">
        <f>IF(AND(Table3[[#This Row],[Column68]]=TRUE,COUNTBLANK(Table3[[#This Row],[Date 1]:[Date 8]])=8),TRUE,FALSE)</f>
        <v>0</v>
      </c>
      <c r="AN322" s="111" t="b">
        <f>COUNTIF(Table3[[#This Row],[512]:[51]],"yes")&gt;0</f>
        <v>0</v>
      </c>
      <c r="AO322" s="40" t="str">
        <f>IF(Table3[[#This Row],[512]]="yes",Table3[[#This Row],[Column1]],"")</f>
        <v/>
      </c>
      <c r="AP322" s="40" t="str">
        <f>IF(Table3[[#This Row],[250]]="yes",Table3[[#This Row],[Column1.5]],"")</f>
        <v/>
      </c>
      <c r="AQ322" s="40" t="str">
        <f>IF(Table3[[#This Row],[288]]="yes",Table3[[#This Row],[Column2]],"")</f>
        <v/>
      </c>
      <c r="AR322" s="40" t="str">
        <f>IF(Table3[[#This Row],[144]]="yes",Table3[[#This Row],[Column3]],"")</f>
        <v/>
      </c>
      <c r="AS322" s="40" t="str">
        <f>IF(Table3[[#This Row],[26]]="yes",Table3[[#This Row],[Column4]],"")</f>
        <v/>
      </c>
      <c r="AT322" s="40" t="str">
        <f>IF(Table3[[#This Row],[51]]="yes",Table3[[#This Row],[Column5]],"")</f>
        <v/>
      </c>
      <c r="AU322" s="25" t="str">
        <f>IF(COUNTBLANK(Table3[[#This Row],[Date 1]:[Date 8]])=7,IF(Table3[[#This Row],[Column9]]&lt;&gt;"",IF(SUM(L322:S322)&lt;&gt;0,Table3[[#This Row],[Column9]],""),""),(SUBSTITUTE(TRIM(SUBSTITUTE(AO322&amp;","&amp;AP322&amp;","&amp;AQ322&amp;","&amp;AR322&amp;","&amp;AS322&amp;","&amp;AT322&amp;",",","," "))," ",", ")))</f>
        <v/>
      </c>
      <c r="AV322" s="31" t="e">
        <f>IF(COUNTBLANK(L322:AC322)&lt;&gt;13,IF(Table3[[#This Row],[Comments]]="Please order in multiples of 20. Minimum order of 100.",IF(COUNTBLANK(Table3[[#This Row],[Date 1]:[Order]])=12,"",1),1),IF(OR(F322="yes",G322="yes",H322="yes",I322="yes",J322="yes",K322="yes",#REF!="yes"),1,""))</f>
        <v>#REF!</v>
      </c>
    </row>
    <row r="323" spans="1:48" ht="36" thickBot="1" x14ac:dyDescent="0.4">
      <c r="A323" s="23" t="s">
        <v>128</v>
      </c>
      <c r="B323" s="125">
        <v>6950</v>
      </c>
      <c r="C323" s="13" t="s">
        <v>454</v>
      </c>
      <c r="D323" s="28" t="s">
        <v>1474</v>
      </c>
      <c r="E323" s="27"/>
      <c r="F323" s="26" t="s">
        <v>21</v>
      </c>
      <c r="G323" s="26" t="s">
        <v>21</v>
      </c>
      <c r="H323" s="26" t="s">
        <v>21</v>
      </c>
      <c r="I323" s="26" t="s">
        <v>21</v>
      </c>
      <c r="J323" s="26" t="s">
        <v>88</v>
      </c>
      <c r="K323" s="26" t="s">
        <v>21</v>
      </c>
      <c r="L323" s="19"/>
      <c r="M323" s="17"/>
      <c r="N323" s="17"/>
      <c r="O323" s="17"/>
      <c r="P323" s="17"/>
      <c r="Q323" s="17"/>
      <c r="R323" s="17"/>
      <c r="S323" s="18"/>
      <c r="T323" s="131" t="str">
        <f>Table3[[#This Row],[Column12]]</f>
        <v>Auto:</v>
      </c>
      <c r="U323" s="22"/>
      <c r="V323" s="46" t="str">
        <f>IF(Table3[[#This Row],[TagOrderMethod]]="Ratio:","plants per 1 tag",IF(Table3[[#This Row],[TagOrderMethod]]="tags included","",IF(Table3[[#This Row],[TagOrderMethod]]="Qty:","tags",IF(Table3[[#This Row],[TagOrderMethod]]="Auto:",IF(U323&lt;&gt;"","tags","")))))</f>
        <v/>
      </c>
      <c r="W323" s="14">
        <v>25</v>
      </c>
      <c r="X323" s="14" t="str">
        <f>IF(ISNUMBER(SEARCH("tag",Table3[[#This Row],[Notes]])), "Yes", "No")</f>
        <v>No</v>
      </c>
      <c r="Y323" s="14" t="str">
        <f>IF(Table3[[#This Row],[Column11]]="yes","tags included","Auto:")</f>
        <v>Auto:</v>
      </c>
      <c r="Z32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Row],[TagOrderMethod]]="Auto:",IF(U323&gt;0,U323,IF(COUNTBLANK(L323:S323)=8,"",(IF(Table3[[#This Row],[Column11]]&lt;&gt;"no",Table3[[#This Row],[Size]]*(SUM(Table3[[#This Row],[Date 1]:[Date 8]])),"")))),""))),(Table3[[#This Row],[Bundle]])),"")</f>
        <v/>
      </c>
      <c r="AB323" s="86" t="str">
        <f t="shared" si="7"/>
        <v/>
      </c>
      <c r="AC323" s="68"/>
      <c r="AD323" s="37"/>
      <c r="AE323" s="38"/>
      <c r="AF323" s="39"/>
      <c r="AG323" s="111" t="s">
        <v>21</v>
      </c>
      <c r="AH323" s="111" t="s">
        <v>21</v>
      </c>
      <c r="AI323" s="111" t="s">
        <v>21</v>
      </c>
      <c r="AJ323" s="111" t="s">
        <v>21</v>
      </c>
      <c r="AK323" s="111" t="s">
        <v>1522</v>
      </c>
      <c r="AL323" s="111" t="s">
        <v>21</v>
      </c>
      <c r="AM323" s="111" t="b">
        <f>IF(AND(Table3[[#This Row],[Column68]]=TRUE,COUNTBLANK(Table3[[#This Row],[Date 1]:[Date 8]])=8),TRUE,FALSE)</f>
        <v>0</v>
      </c>
      <c r="AN323" s="111" t="b">
        <f>COUNTIF(Table3[[#This Row],[512]:[51]],"yes")&gt;0</f>
        <v>0</v>
      </c>
      <c r="AO323" s="40" t="str">
        <f>IF(Table3[[#This Row],[512]]="yes",Table3[[#This Row],[Column1]],"")</f>
        <v/>
      </c>
      <c r="AP323" s="40" t="str">
        <f>IF(Table3[[#This Row],[250]]="yes",Table3[[#This Row],[Column1.5]],"")</f>
        <v/>
      </c>
      <c r="AQ323" s="40" t="str">
        <f>IF(Table3[[#This Row],[288]]="yes",Table3[[#This Row],[Column2]],"")</f>
        <v/>
      </c>
      <c r="AR323" s="40" t="str">
        <f>IF(Table3[[#This Row],[144]]="yes",Table3[[#This Row],[Column3]],"")</f>
        <v/>
      </c>
      <c r="AS323" s="40" t="str">
        <f>IF(Table3[[#This Row],[26]]="yes",Table3[[#This Row],[Column4]],"")</f>
        <v/>
      </c>
      <c r="AT323" s="40" t="str">
        <f>IF(Table3[[#This Row],[51]]="yes",Table3[[#This Row],[Column5]],"")</f>
        <v/>
      </c>
      <c r="AU323" s="25" t="str">
        <f>IF(COUNTBLANK(Table3[[#This Row],[Date 1]:[Date 8]])=7,IF(Table3[[#This Row],[Column9]]&lt;&gt;"",IF(SUM(L323:S323)&lt;&gt;0,Table3[[#This Row],[Column9]],""),""),(SUBSTITUTE(TRIM(SUBSTITUTE(AO323&amp;","&amp;AP323&amp;","&amp;AQ323&amp;","&amp;AR323&amp;","&amp;AS323&amp;","&amp;AT323&amp;",",","," "))," ",", ")))</f>
        <v/>
      </c>
      <c r="AV323" s="31" t="e">
        <f>IF(COUNTBLANK(L323:AC323)&lt;&gt;13,IF(Table3[[#This Row],[Comments]]="Please order in multiples of 20. Minimum order of 100.",IF(COUNTBLANK(Table3[[#This Row],[Date 1]:[Order]])=12,"",1),1),IF(OR(F323="yes",G323="yes",H323="yes",I323="yes",J323="yes",K323="yes",#REF!="yes"),1,""))</f>
        <v>#REF!</v>
      </c>
    </row>
    <row r="324" spans="1:48" ht="36" thickBot="1" x14ac:dyDescent="0.4">
      <c r="A324" s="23" t="s">
        <v>128</v>
      </c>
      <c r="B324" s="125">
        <v>710</v>
      </c>
      <c r="C324" s="13" t="s">
        <v>1523</v>
      </c>
      <c r="D324" s="28" t="s">
        <v>1524</v>
      </c>
      <c r="E324" s="27"/>
      <c r="F324" s="26" t="s">
        <v>21</v>
      </c>
      <c r="G324" s="26" t="s">
        <v>21</v>
      </c>
      <c r="H324" s="26" t="s">
        <v>21</v>
      </c>
      <c r="I324" s="26" t="s">
        <v>21</v>
      </c>
      <c r="J324" s="26" t="s">
        <v>88</v>
      </c>
      <c r="K324" s="26" t="s">
        <v>21</v>
      </c>
      <c r="L324" s="19"/>
      <c r="M324" s="17"/>
      <c r="N324" s="17"/>
      <c r="O324" s="17"/>
      <c r="P324" s="17"/>
      <c r="Q324" s="17"/>
      <c r="R324" s="17"/>
      <c r="S324" s="18"/>
      <c r="T324" s="131" t="str">
        <f>Table3[[#This Row],[Column12]]</f>
        <v>Auto:</v>
      </c>
      <c r="U324" s="22"/>
      <c r="V324" s="46" t="str">
        <f>IF(Table3[[#This Row],[TagOrderMethod]]="Ratio:","plants per 1 tag",IF(Table3[[#This Row],[TagOrderMethod]]="tags included","",IF(Table3[[#This Row],[TagOrderMethod]]="Qty:","tags",IF(Table3[[#This Row],[TagOrderMethod]]="Auto:",IF(U324&lt;&gt;"","tags","")))))</f>
        <v/>
      </c>
      <c r="W324" s="14">
        <v>25</v>
      </c>
      <c r="X324" s="14" t="str">
        <f>IF(ISNUMBER(SEARCH("tag",Table3[[#This Row],[Notes]])), "Yes", "No")</f>
        <v>No</v>
      </c>
      <c r="Y324" s="14" t="str">
        <f>IF(Table3[[#This Row],[Column11]]="yes","tags included","Auto:")</f>
        <v>Auto:</v>
      </c>
      <c r="Z32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Row],[TagOrderMethod]]="Auto:",IF(U324&gt;0,U324,IF(COUNTBLANK(L324:S324)=8,"",(IF(Table3[[#This Row],[Column11]]&lt;&gt;"no",Table3[[#This Row],[Size]]*(SUM(Table3[[#This Row],[Date 1]:[Date 8]])),"")))),""))),(Table3[[#This Row],[Bundle]])),"")</f>
        <v/>
      </c>
      <c r="AB324" s="86" t="str">
        <f t="shared" si="7"/>
        <v/>
      </c>
      <c r="AC324" s="68"/>
      <c r="AD324" s="37"/>
      <c r="AE324" s="38"/>
      <c r="AF324" s="39"/>
      <c r="AG324" s="111" t="s">
        <v>21</v>
      </c>
      <c r="AH324" s="111" t="s">
        <v>21</v>
      </c>
      <c r="AI324" s="111" t="s">
        <v>21</v>
      </c>
      <c r="AJ324" s="111" t="s">
        <v>21</v>
      </c>
      <c r="AK324" s="111" t="s">
        <v>1527</v>
      </c>
      <c r="AL324" s="111" t="s">
        <v>21</v>
      </c>
      <c r="AM324" s="111" t="b">
        <f>IF(AND(Table3[[#This Row],[Column68]]=TRUE,COUNTBLANK(Table3[[#This Row],[Date 1]:[Date 8]])=8),TRUE,FALSE)</f>
        <v>0</v>
      </c>
      <c r="AN324" s="111" t="b">
        <f>COUNTIF(Table3[[#This Row],[512]:[51]],"yes")&gt;0</f>
        <v>0</v>
      </c>
      <c r="AO324" s="40" t="str">
        <f>IF(Table3[[#This Row],[512]]="yes",Table3[[#This Row],[Column1]],"")</f>
        <v/>
      </c>
      <c r="AP324" s="40" t="str">
        <f>IF(Table3[[#This Row],[250]]="yes",Table3[[#This Row],[Column1.5]],"")</f>
        <v/>
      </c>
      <c r="AQ324" s="40" t="str">
        <f>IF(Table3[[#This Row],[288]]="yes",Table3[[#This Row],[Column2]],"")</f>
        <v/>
      </c>
      <c r="AR324" s="40" t="str">
        <f>IF(Table3[[#This Row],[144]]="yes",Table3[[#This Row],[Column3]],"")</f>
        <v/>
      </c>
      <c r="AS324" s="40" t="str">
        <f>IF(Table3[[#This Row],[26]]="yes",Table3[[#This Row],[Column4]],"")</f>
        <v/>
      </c>
      <c r="AT324" s="40" t="str">
        <f>IF(Table3[[#This Row],[51]]="yes",Table3[[#This Row],[Column5]],"")</f>
        <v/>
      </c>
      <c r="AU324" s="25" t="str">
        <f>IF(COUNTBLANK(Table3[[#This Row],[Date 1]:[Date 8]])=7,IF(Table3[[#This Row],[Column9]]&lt;&gt;"",IF(SUM(L324:S324)&lt;&gt;0,Table3[[#This Row],[Column9]],""),""),(SUBSTITUTE(TRIM(SUBSTITUTE(AO324&amp;","&amp;AP324&amp;","&amp;AQ324&amp;","&amp;AR324&amp;","&amp;AS324&amp;","&amp;AT324&amp;",",","," "))," ",", ")))</f>
        <v/>
      </c>
      <c r="AV324" s="31" t="e">
        <f>IF(COUNTBLANK(L324:AC324)&lt;&gt;13,IF(Table3[[#This Row],[Comments]]="Please order in multiples of 20. Minimum order of 100.",IF(COUNTBLANK(Table3[[#This Row],[Date 1]:[Order]])=12,"",1),1),IF(OR(F324="yes",G324="yes",H324="yes",I324="yes",J324="yes",K324="yes",#REF!="yes"),1,""))</f>
        <v>#REF!</v>
      </c>
    </row>
    <row r="325" spans="1:48" ht="36" thickBot="1" x14ac:dyDescent="0.4">
      <c r="A325" s="23" t="s">
        <v>128</v>
      </c>
      <c r="B325" s="125">
        <v>715</v>
      </c>
      <c r="C325" s="13" t="s">
        <v>1523</v>
      </c>
      <c r="D325" s="28" t="s">
        <v>1525</v>
      </c>
      <c r="E325" s="27"/>
      <c r="F325" s="26" t="s">
        <v>21</v>
      </c>
      <c r="G325" s="26" t="s">
        <v>21</v>
      </c>
      <c r="H325" s="26" t="s">
        <v>21</v>
      </c>
      <c r="I325" s="26" t="s">
        <v>21</v>
      </c>
      <c r="J325" s="26" t="s">
        <v>88</v>
      </c>
      <c r="K325" s="26" t="s">
        <v>21</v>
      </c>
      <c r="L325" s="19"/>
      <c r="M325" s="17"/>
      <c r="N325" s="17"/>
      <c r="O325" s="17"/>
      <c r="P325" s="17"/>
      <c r="Q325" s="17"/>
      <c r="R325" s="17"/>
      <c r="S325" s="18"/>
      <c r="T325" s="131" t="str">
        <f>Table3[[#This Row],[Column12]]</f>
        <v>Auto:</v>
      </c>
      <c r="U325" s="22"/>
      <c r="V325" s="46" t="str">
        <f>IF(Table3[[#This Row],[TagOrderMethod]]="Ratio:","plants per 1 tag",IF(Table3[[#This Row],[TagOrderMethod]]="tags included","",IF(Table3[[#This Row],[TagOrderMethod]]="Qty:","tags",IF(Table3[[#This Row],[TagOrderMethod]]="Auto:",IF(U325&lt;&gt;"","tags","")))))</f>
        <v/>
      </c>
      <c r="W325" s="14">
        <v>25</v>
      </c>
      <c r="X325" s="14" t="str">
        <f>IF(ISNUMBER(SEARCH("tag",Table3[[#This Row],[Notes]])), "Yes", "No")</f>
        <v>No</v>
      </c>
      <c r="Y325" s="14" t="str">
        <f>IF(Table3[[#This Row],[Column11]]="yes","tags included","Auto:")</f>
        <v>Auto:</v>
      </c>
      <c r="Z32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Row],[TagOrderMethod]]="Auto:",IF(U325&gt;0,U325,IF(COUNTBLANK(L325:S325)=8,"",(IF(Table3[[#This Row],[Column11]]&lt;&gt;"no",Table3[[#This Row],[Size]]*(SUM(Table3[[#This Row],[Date 1]:[Date 8]])),"")))),""))),(Table3[[#This Row],[Bundle]])),"")</f>
        <v/>
      </c>
      <c r="AB325" s="86" t="str">
        <f t="shared" si="7"/>
        <v/>
      </c>
      <c r="AC325" s="68"/>
      <c r="AD325" s="37"/>
      <c r="AE325" s="38"/>
      <c r="AF325" s="39"/>
      <c r="AG325" s="111" t="s">
        <v>21</v>
      </c>
      <c r="AH325" s="111" t="s">
        <v>21</v>
      </c>
      <c r="AI325" s="111" t="s">
        <v>21</v>
      </c>
      <c r="AJ325" s="111" t="s">
        <v>21</v>
      </c>
      <c r="AK325" s="111" t="s">
        <v>1528</v>
      </c>
      <c r="AL325" s="111" t="s">
        <v>21</v>
      </c>
      <c r="AM325" s="111" t="b">
        <f>IF(AND(Table3[[#This Row],[Column68]]=TRUE,COUNTBLANK(Table3[[#This Row],[Date 1]:[Date 8]])=8),TRUE,FALSE)</f>
        <v>0</v>
      </c>
      <c r="AN325" s="111" t="b">
        <f>COUNTIF(Table3[[#This Row],[512]:[51]],"yes")&gt;0</f>
        <v>0</v>
      </c>
      <c r="AO325" s="40" t="str">
        <f>IF(Table3[[#This Row],[512]]="yes",Table3[[#This Row],[Column1]],"")</f>
        <v/>
      </c>
      <c r="AP325" s="40" t="str">
        <f>IF(Table3[[#This Row],[250]]="yes",Table3[[#This Row],[Column1.5]],"")</f>
        <v/>
      </c>
      <c r="AQ325" s="40" t="str">
        <f>IF(Table3[[#This Row],[288]]="yes",Table3[[#This Row],[Column2]],"")</f>
        <v/>
      </c>
      <c r="AR325" s="40" t="str">
        <f>IF(Table3[[#This Row],[144]]="yes",Table3[[#This Row],[Column3]],"")</f>
        <v/>
      </c>
      <c r="AS325" s="40" t="str">
        <f>IF(Table3[[#This Row],[26]]="yes",Table3[[#This Row],[Column4]],"")</f>
        <v/>
      </c>
      <c r="AT325" s="40" t="str">
        <f>IF(Table3[[#This Row],[51]]="yes",Table3[[#This Row],[Column5]],"")</f>
        <v/>
      </c>
      <c r="AU325" s="25" t="str">
        <f>IF(COUNTBLANK(Table3[[#This Row],[Date 1]:[Date 8]])=7,IF(Table3[[#This Row],[Column9]]&lt;&gt;"",IF(SUM(L325:S325)&lt;&gt;0,Table3[[#This Row],[Column9]],""),""),(SUBSTITUTE(TRIM(SUBSTITUTE(AO325&amp;","&amp;AP325&amp;","&amp;AQ325&amp;","&amp;AR325&amp;","&amp;AS325&amp;","&amp;AT325&amp;",",","," "))," ",", ")))</f>
        <v/>
      </c>
      <c r="AV325" s="31" t="e">
        <f>IF(COUNTBLANK(L325:AC325)&lt;&gt;13,IF(Table3[[#This Row],[Comments]]="Please order in multiples of 20. Minimum order of 100.",IF(COUNTBLANK(Table3[[#This Row],[Date 1]:[Order]])=12,"",1),1),IF(OR(F325="yes",G325="yes",H325="yes",I325="yes",J325="yes",K325="yes",#REF!="yes"),1,""))</f>
        <v>#REF!</v>
      </c>
    </row>
    <row r="326" spans="1:48" ht="36" thickBot="1" x14ac:dyDescent="0.4">
      <c r="A326" s="23" t="s">
        <v>128</v>
      </c>
      <c r="B326" s="125">
        <v>720</v>
      </c>
      <c r="C326" s="13" t="s">
        <v>1523</v>
      </c>
      <c r="D326" s="28" t="s">
        <v>1526</v>
      </c>
      <c r="E326" s="27"/>
      <c r="F326" s="26" t="s">
        <v>21</v>
      </c>
      <c r="G326" s="26" t="s">
        <v>21</v>
      </c>
      <c r="H326" s="26" t="s">
        <v>21</v>
      </c>
      <c r="I326" s="26" t="s">
        <v>21</v>
      </c>
      <c r="J326" s="26" t="s">
        <v>88</v>
      </c>
      <c r="K326" s="26" t="s">
        <v>21</v>
      </c>
      <c r="L326" s="19"/>
      <c r="M326" s="17"/>
      <c r="N326" s="17"/>
      <c r="O326" s="17"/>
      <c r="P326" s="17"/>
      <c r="Q326" s="17"/>
      <c r="R326" s="17"/>
      <c r="S326" s="18"/>
      <c r="T326" s="131" t="str">
        <f>Table3[[#This Row],[Column12]]</f>
        <v>Auto:</v>
      </c>
      <c r="U326" s="22"/>
      <c r="V326" s="46" t="str">
        <f>IF(Table3[[#This Row],[TagOrderMethod]]="Ratio:","plants per 1 tag",IF(Table3[[#This Row],[TagOrderMethod]]="tags included","",IF(Table3[[#This Row],[TagOrderMethod]]="Qty:","tags",IF(Table3[[#This Row],[TagOrderMethod]]="Auto:",IF(U326&lt;&gt;"","tags","")))))</f>
        <v/>
      </c>
      <c r="W326" s="14">
        <v>25</v>
      </c>
      <c r="X326" s="14" t="str">
        <f>IF(ISNUMBER(SEARCH("tag",Table3[[#This Row],[Notes]])), "Yes", "No")</f>
        <v>No</v>
      </c>
      <c r="Y326" s="14" t="str">
        <f>IF(Table3[[#This Row],[Column11]]="yes","tags included","Auto:")</f>
        <v>Auto:</v>
      </c>
      <c r="Z32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Row],[TagOrderMethod]]="Auto:",IF(U326&gt;0,U326,IF(COUNTBLANK(L326:S326)=8,"",(IF(Table3[[#This Row],[Column11]]&lt;&gt;"no",Table3[[#This Row],[Size]]*(SUM(Table3[[#This Row],[Date 1]:[Date 8]])),"")))),""))),(Table3[[#This Row],[Bundle]])),"")</f>
        <v/>
      </c>
      <c r="AB326" s="86" t="str">
        <f t="shared" si="7"/>
        <v/>
      </c>
      <c r="AC326" s="68"/>
      <c r="AD326" s="37"/>
      <c r="AE326" s="38"/>
      <c r="AF326" s="39"/>
      <c r="AG326" s="111" t="s">
        <v>21</v>
      </c>
      <c r="AH326" s="111" t="s">
        <v>21</v>
      </c>
      <c r="AI326" s="111" t="s">
        <v>21</v>
      </c>
      <c r="AJ326" s="111" t="s">
        <v>21</v>
      </c>
      <c r="AK326" s="111" t="s">
        <v>1529</v>
      </c>
      <c r="AL326" s="111" t="s">
        <v>21</v>
      </c>
      <c r="AM326" s="111" t="b">
        <f>IF(AND(Table3[[#This Row],[Column68]]=TRUE,COUNTBLANK(Table3[[#This Row],[Date 1]:[Date 8]])=8),TRUE,FALSE)</f>
        <v>0</v>
      </c>
      <c r="AN326" s="111" t="b">
        <f>COUNTIF(Table3[[#This Row],[512]:[51]],"yes")&gt;0</f>
        <v>0</v>
      </c>
      <c r="AO326" s="40" t="str">
        <f>IF(Table3[[#This Row],[512]]="yes",Table3[[#This Row],[Column1]],"")</f>
        <v/>
      </c>
      <c r="AP326" s="40" t="str">
        <f>IF(Table3[[#This Row],[250]]="yes",Table3[[#This Row],[Column1.5]],"")</f>
        <v/>
      </c>
      <c r="AQ326" s="40" t="str">
        <f>IF(Table3[[#This Row],[288]]="yes",Table3[[#This Row],[Column2]],"")</f>
        <v/>
      </c>
      <c r="AR326" s="40" t="str">
        <f>IF(Table3[[#This Row],[144]]="yes",Table3[[#This Row],[Column3]],"")</f>
        <v/>
      </c>
      <c r="AS326" s="40" t="str">
        <f>IF(Table3[[#This Row],[26]]="yes",Table3[[#This Row],[Column4]],"")</f>
        <v/>
      </c>
      <c r="AT326" s="40" t="str">
        <f>IF(Table3[[#This Row],[51]]="yes",Table3[[#This Row],[Column5]],"")</f>
        <v/>
      </c>
      <c r="AU326" s="25" t="str">
        <f>IF(COUNTBLANK(Table3[[#This Row],[Date 1]:[Date 8]])=7,IF(Table3[[#This Row],[Column9]]&lt;&gt;"",IF(SUM(L326:S326)&lt;&gt;0,Table3[[#This Row],[Column9]],""),""),(SUBSTITUTE(TRIM(SUBSTITUTE(AO326&amp;","&amp;AP326&amp;","&amp;AQ326&amp;","&amp;AR326&amp;","&amp;AS326&amp;","&amp;AT326&amp;",",","," "))," ",", ")))</f>
        <v/>
      </c>
      <c r="AV326" s="31" t="e">
        <f>IF(COUNTBLANK(L326:AC326)&lt;&gt;13,IF(Table3[[#This Row],[Comments]]="Please order in multiples of 20. Minimum order of 100.",IF(COUNTBLANK(Table3[[#This Row],[Date 1]:[Order]])=12,"",1),1),IF(OR(F326="yes",G326="yes",H326="yes",I326="yes",J326="yes",K326="yes",#REF!="yes"),1,""))</f>
        <v>#REF!</v>
      </c>
    </row>
    <row r="327" spans="1:48" ht="36" thickBot="1" x14ac:dyDescent="0.4">
      <c r="A327" s="23" t="s">
        <v>128</v>
      </c>
      <c r="B327" s="125">
        <v>9115</v>
      </c>
      <c r="C327" s="13" t="s">
        <v>455</v>
      </c>
      <c r="D327" s="28" t="s">
        <v>198</v>
      </c>
      <c r="E327" s="27"/>
      <c r="F327" s="26" t="s">
        <v>21</v>
      </c>
      <c r="G327" s="26" t="s">
        <v>21</v>
      </c>
      <c r="H327" s="26" t="s">
        <v>21</v>
      </c>
      <c r="I327" s="26" t="s">
        <v>21</v>
      </c>
      <c r="J327" s="26" t="s">
        <v>88</v>
      </c>
      <c r="K327" s="26" t="s">
        <v>21</v>
      </c>
      <c r="L327" s="19"/>
      <c r="M327" s="17"/>
      <c r="N327" s="17"/>
      <c r="O327" s="17"/>
      <c r="P327" s="17"/>
      <c r="Q327" s="17"/>
      <c r="R327" s="17"/>
      <c r="S327" s="18"/>
      <c r="T327" s="131" t="str">
        <f>Table3[[#This Row],[Column12]]</f>
        <v>Auto:</v>
      </c>
      <c r="U327" s="22"/>
      <c r="V327" s="46" t="str">
        <f>IF(Table3[[#This Row],[TagOrderMethod]]="Ratio:","plants per 1 tag",IF(Table3[[#This Row],[TagOrderMethod]]="tags included","",IF(Table3[[#This Row],[TagOrderMethod]]="Qty:","tags",IF(Table3[[#This Row],[TagOrderMethod]]="Auto:",IF(U327&lt;&gt;"","tags","")))))</f>
        <v/>
      </c>
      <c r="W327" s="14">
        <v>25</v>
      </c>
      <c r="X327" s="14" t="str">
        <f>IF(ISNUMBER(SEARCH("tag",Table3[[#This Row],[Notes]])), "Yes", "No")</f>
        <v>No</v>
      </c>
      <c r="Y327" s="14" t="str">
        <f>IF(Table3[[#This Row],[Column11]]="yes","tags included","Auto:")</f>
        <v>Auto:</v>
      </c>
      <c r="Z32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Row],[TagOrderMethod]]="Auto:",IF(U327&gt;0,U327,IF(COUNTBLANK(L327:S327)=8,"",(IF(Table3[[#This Row],[Column11]]&lt;&gt;"no",Table3[[#This Row],[Size]]*(SUM(Table3[[#This Row],[Date 1]:[Date 8]])),"")))),""))),(Table3[[#This Row],[Bundle]])),"")</f>
        <v/>
      </c>
      <c r="AB327" s="86" t="str">
        <f t="shared" ref="AB327:AB390" si="8">IF(SUM(L327:S327)&gt;0,SUM(L327:S327) &amp;" units","")</f>
        <v/>
      </c>
      <c r="AC327" s="68"/>
      <c r="AD327" s="37"/>
      <c r="AE327" s="38"/>
      <c r="AF327" s="39"/>
      <c r="AG327" s="111" t="s">
        <v>21</v>
      </c>
      <c r="AH327" s="111" t="s">
        <v>21</v>
      </c>
      <c r="AI327" s="111" t="s">
        <v>21</v>
      </c>
      <c r="AJ327" s="111" t="s">
        <v>21</v>
      </c>
      <c r="AK327" s="111" t="s">
        <v>250</v>
      </c>
      <c r="AL327" s="111" t="s">
        <v>21</v>
      </c>
      <c r="AM327" s="111" t="b">
        <f>IF(AND(Table3[[#This Row],[Column68]]=TRUE,COUNTBLANK(Table3[[#This Row],[Date 1]:[Date 8]])=8),TRUE,FALSE)</f>
        <v>0</v>
      </c>
      <c r="AN327" s="111" t="b">
        <f>COUNTIF(Table3[[#This Row],[512]:[51]],"yes")&gt;0</f>
        <v>0</v>
      </c>
      <c r="AO327" s="40" t="str">
        <f>IF(Table3[[#This Row],[512]]="yes",Table3[[#This Row],[Column1]],"")</f>
        <v/>
      </c>
      <c r="AP327" s="40" t="str">
        <f>IF(Table3[[#This Row],[250]]="yes",Table3[[#This Row],[Column1.5]],"")</f>
        <v/>
      </c>
      <c r="AQ327" s="40" t="str">
        <f>IF(Table3[[#This Row],[288]]="yes",Table3[[#This Row],[Column2]],"")</f>
        <v/>
      </c>
      <c r="AR327" s="40" t="str">
        <f>IF(Table3[[#This Row],[144]]="yes",Table3[[#This Row],[Column3]],"")</f>
        <v/>
      </c>
      <c r="AS327" s="40" t="str">
        <f>IF(Table3[[#This Row],[26]]="yes",Table3[[#This Row],[Column4]],"")</f>
        <v/>
      </c>
      <c r="AT327" s="40" t="str">
        <f>IF(Table3[[#This Row],[51]]="yes",Table3[[#This Row],[Column5]],"")</f>
        <v/>
      </c>
      <c r="AU327" s="25" t="str">
        <f>IF(COUNTBLANK(Table3[[#This Row],[Date 1]:[Date 8]])=7,IF(Table3[[#This Row],[Column9]]&lt;&gt;"",IF(SUM(L327:S327)&lt;&gt;0,Table3[[#This Row],[Column9]],""),""),(SUBSTITUTE(TRIM(SUBSTITUTE(AO327&amp;","&amp;AP327&amp;","&amp;AQ327&amp;","&amp;AR327&amp;","&amp;AS327&amp;","&amp;AT327&amp;",",","," "))," ",", ")))</f>
        <v/>
      </c>
      <c r="AV327" s="31" t="e">
        <f>IF(COUNTBLANK(L327:AC327)&lt;&gt;13,IF(Table3[[#This Row],[Comments]]="Please order in multiples of 20. Minimum order of 100.",IF(COUNTBLANK(Table3[[#This Row],[Date 1]:[Order]])=12,"",1),1),IF(OR(F327="yes",G327="yes",H327="yes",I327="yes",J327="yes",K327="yes",#REF!="yes"),1,""))</f>
        <v>#REF!</v>
      </c>
    </row>
    <row r="328" spans="1:48" ht="36" thickBot="1" x14ac:dyDescent="0.4">
      <c r="A328" s="23" t="s">
        <v>128</v>
      </c>
      <c r="B328" s="125">
        <v>9120</v>
      </c>
      <c r="C328" s="13" t="s">
        <v>455</v>
      </c>
      <c r="D328" s="28" t="s">
        <v>675</v>
      </c>
      <c r="E328" s="27"/>
      <c r="F328" s="26" t="s">
        <v>21</v>
      </c>
      <c r="G328" s="26" t="s">
        <v>21</v>
      </c>
      <c r="H328" s="26" t="s">
        <v>21</v>
      </c>
      <c r="I328" s="26" t="s">
        <v>21</v>
      </c>
      <c r="J328" s="26" t="s">
        <v>88</v>
      </c>
      <c r="K328" s="26" t="s">
        <v>21</v>
      </c>
      <c r="L328" s="19"/>
      <c r="M328" s="17"/>
      <c r="N328" s="17"/>
      <c r="O328" s="17"/>
      <c r="P328" s="17"/>
      <c r="Q328" s="17"/>
      <c r="R328" s="17"/>
      <c r="S328" s="18"/>
      <c r="T328" s="131" t="str">
        <f>Table3[[#This Row],[Column12]]</f>
        <v>Auto:</v>
      </c>
      <c r="U328" s="22"/>
      <c r="V328" s="46" t="str">
        <f>IF(Table3[[#This Row],[TagOrderMethod]]="Ratio:","plants per 1 tag",IF(Table3[[#This Row],[TagOrderMethod]]="tags included","",IF(Table3[[#This Row],[TagOrderMethod]]="Qty:","tags",IF(Table3[[#This Row],[TagOrderMethod]]="Auto:",IF(U328&lt;&gt;"","tags","")))))</f>
        <v/>
      </c>
      <c r="W328" s="14">
        <v>25</v>
      </c>
      <c r="X328" s="14" t="str">
        <f>IF(ISNUMBER(SEARCH("tag",Table3[[#This Row],[Notes]])), "Yes", "No")</f>
        <v>No</v>
      </c>
      <c r="Y328" s="14" t="str">
        <f>IF(Table3[[#This Row],[Column11]]="yes","tags included","Auto:")</f>
        <v>Auto:</v>
      </c>
      <c r="Z32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Row],[TagOrderMethod]]="Auto:",IF(U328&gt;0,U328,IF(COUNTBLANK(L328:S328)=8,"",(IF(Table3[[#This Row],[Column11]]&lt;&gt;"no",Table3[[#This Row],[Size]]*(SUM(Table3[[#This Row],[Date 1]:[Date 8]])),"")))),""))),(Table3[[#This Row],[Bundle]])),"")</f>
        <v/>
      </c>
      <c r="AB328" s="86" t="str">
        <f t="shared" si="8"/>
        <v/>
      </c>
      <c r="AC328" s="68"/>
      <c r="AD328" s="37"/>
      <c r="AE328" s="38"/>
      <c r="AF328" s="39"/>
      <c r="AG328" s="111" t="s">
        <v>21</v>
      </c>
      <c r="AH328" s="111" t="s">
        <v>21</v>
      </c>
      <c r="AI328" s="111" t="s">
        <v>21</v>
      </c>
      <c r="AJ328" s="111" t="s">
        <v>21</v>
      </c>
      <c r="AK328" s="111" t="s">
        <v>683</v>
      </c>
      <c r="AL328" s="111" t="s">
        <v>21</v>
      </c>
      <c r="AM328" s="111" t="b">
        <f>IF(AND(Table3[[#This Row],[Column68]]=TRUE,COUNTBLANK(Table3[[#This Row],[Date 1]:[Date 8]])=8),TRUE,FALSE)</f>
        <v>0</v>
      </c>
      <c r="AN328" s="111" t="b">
        <f>COUNTIF(Table3[[#This Row],[512]:[51]],"yes")&gt;0</f>
        <v>0</v>
      </c>
      <c r="AO328" s="40" t="str">
        <f>IF(Table3[[#This Row],[512]]="yes",Table3[[#This Row],[Column1]],"")</f>
        <v/>
      </c>
      <c r="AP328" s="40" t="str">
        <f>IF(Table3[[#This Row],[250]]="yes",Table3[[#This Row],[Column1.5]],"")</f>
        <v/>
      </c>
      <c r="AQ328" s="40" t="str">
        <f>IF(Table3[[#This Row],[288]]="yes",Table3[[#This Row],[Column2]],"")</f>
        <v/>
      </c>
      <c r="AR328" s="40" t="str">
        <f>IF(Table3[[#This Row],[144]]="yes",Table3[[#This Row],[Column3]],"")</f>
        <v/>
      </c>
      <c r="AS328" s="40" t="str">
        <f>IF(Table3[[#This Row],[26]]="yes",Table3[[#This Row],[Column4]],"")</f>
        <v/>
      </c>
      <c r="AT328" s="40" t="str">
        <f>IF(Table3[[#This Row],[51]]="yes",Table3[[#This Row],[Column5]],"")</f>
        <v/>
      </c>
      <c r="AU328" s="25" t="str">
        <f>IF(COUNTBLANK(Table3[[#This Row],[Date 1]:[Date 8]])=7,IF(Table3[[#This Row],[Column9]]&lt;&gt;"",IF(SUM(L328:S328)&lt;&gt;0,Table3[[#This Row],[Column9]],""),""),(SUBSTITUTE(TRIM(SUBSTITUTE(AO328&amp;","&amp;AP328&amp;","&amp;AQ328&amp;","&amp;AR328&amp;","&amp;AS328&amp;","&amp;AT328&amp;",",","," "))," ",", ")))</f>
        <v/>
      </c>
      <c r="AV328" s="31" t="e">
        <f>IF(COUNTBLANK(L328:AC328)&lt;&gt;13,IF(Table3[[#This Row],[Comments]]="Please order in multiples of 20. Minimum order of 100.",IF(COUNTBLANK(Table3[[#This Row],[Date 1]:[Order]])=12,"",1),1),IF(OR(F328="yes",G328="yes",H328="yes",I328="yes",J328="yes",K328="yes",#REF!="yes"),1,""))</f>
        <v>#REF!</v>
      </c>
    </row>
    <row r="329" spans="1:48" ht="36" thickBot="1" x14ac:dyDescent="0.4">
      <c r="A329" s="23" t="s">
        <v>128</v>
      </c>
      <c r="B329" s="125">
        <v>9125</v>
      </c>
      <c r="C329" s="13" t="s">
        <v>455</v>
      </c>
      <c r="D329" s="28" t="s">
        <v>676</v>
      </c>
      <c r="E329" s="27"/>
      <c r="F329" s="26" t="s">
        <v>21</v>
      </c>
      <c r="G329" s="26" t="s">
        <v>21</v>
      </c>
      <c r="H329" s="26" t="s">
        <v>21</v>
      </c>
      <c r="I329" s="26" t="s">
        <v>21</v>
      </c>
      <c r="J329" s="26" t="s">
        <v>88</v>
      </c>
      <c r="K329" s="26" t="s">
        <v>21</v>
      </c>
      <c r="L329" s="19"/>
      <c r="M329" s="17"/>
      <c r="N329" s="17"/>
      <c r="O329" s="17"/>
      <c r="P329" s="17"/>
      <c r="Q329" s="17"/>
      <c r="R329" s="17"/>
      <c r="S329" s="18"/>
      <c r="T329" s="131" t="str">
        <f>Table3[[#This Row],[Column12]]</f>
        <v>Auto:</v>
      </c>
      <c r="U329" s="22"/>
      <c r="V329" s="46" t="str">
        <f>IF(Table3[[#This Row],[TagOrderMethod]]="Ratio:","plants per 1 tag",IF(Table3[[#This Row],[TagOrderMethod]]="tags included","",IF(Table3[[#This Row],[TagOrderMethod]]="Qty:","tags",IF(Table3[[#This Row],[TagOrderMethod]]="Auto:",IF(U329&lt;&gt;"","tags","")))))</f>
        <v/>
      </c>
      <c r="W329" s="14">
        <v>25</v>
      </c>
      <c r="X329" s="14" t="str">
        <f>IF(ISNUMBER(SEARCH("tag",Table3[[#This Row],[Notes]])), "Yes", "No")</f>
        <v>No</v>
      </c>
      <c r="Y329" s="14" t="str">
        <f>IF(Table3[[#This Row],[Column11]]="yes","tags included","Auto:")</f>
        <v>Auto:</v>
      </c>
      <c r="Z32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2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Row],[TagOrderMethod]]="Auto:",IF(U329&gt;0,U329,IF(COUNTBLANK(L329:S329)=8,"",(IF(Table3[[#This Row],[Column11]]&lt;&gt;"no",Table3[[#This Row],[Size]]*(SUM(Table3[[#This Row],[Date 1]:[Date 8]])),"")))),""))),(Table3[[#This Row],[Bundle]])),"")</f>
        <v/>
      </c>
      <c r="AB329" s="86" t="str">
        <f t="shared" si="8"/>
        <v/>
      </c>
      <c r="AC329" s="68"/>
      <c r="AD329" s="37"/>
      <c r="AE329" s="38"/>
      <c r="AF329" s="39"/>
      <c r="AG329" s="111" t="s">
        <v>21</v>
      </c>
      <c r="AH329" s="111" t="s">
        <v>21</v>
      </c>
      <c r="AI329" s="111" t="s">
        <v>21</v>
      </c>
      <c r="AJ329" s="111" t="s">
        <v>21</v>
      </c>
      <c r="AK329" s="111" t="s">
        <v>251</v>
      </c>
      <c r="AL329" s="111" t="s">
        <v>21</v>
      </c>
      <c r="AM329" s="111" t="b">
        <f>IF(AND(Table3[[#This Row],[Column68]]=TRUE,COUNTBLANK(Table3[[#This Row],[Date 1]:[Date 8]])=8),TRUE,FALSE)</f>
        <v>0</v>
      </c>
      <c r="AN329" s="111" t="b">
        <f>COUNTIF(Table3[[#This Row],[512]:[51]],"yes")&gt;0</f>
        <v>0</v>
      </c>
      <c r="AO329" s="40" t="str">
        <f>IF(Table3[[#This Row],[512]]="yes",Table3[[#This Row],[Column1]],"")</f>
        <v/>
      </c>
      <c r="AP329" s="40" t="str">
        <f>IF(Table3[[#This Row],[250]]="yes",Table3[[#This Row],[Column1.5]],"")</f>
        <v/>
      </c>
      <c r="AQ329" s="40" t="str">
        <f>IF(Table3[[#This Row],[288]]="yes",Table3[[#This Row],[Column2]],"")</f>
        <v/>
      </c>
      <c r="AR329" s="40" t="str">
        <f>IF(Table3[[#This Row],[144]]="yes",Table3[[#This Row],[Column3]],"")</f>
        <v/>
      </c>
      <c r="AS329" s="40" t="str">
        <f>IF(Table3[[#This Row],[26]]="yes",Table3[[#This Row],[Column4]],"")</f>
        <v/>
      </c>
      <c r="AT329" s="40" t="str">
        <f>IF(Table3[[#This Row],[51]]="yes",Table3[[#This Row],[Column5]],"")</f>
        <v/>
      </c>
      <c r="AU329" s="25" t="str">
        <f>IF(COUNTBLANK(Table3[[#This Row],[Date 1]:[Date 8]])=7,IF(Table3[[#This Row],[Column9]]&lt;&gt;"",IF(SUM(L329:S329)&lt;&gt;0,Table3[[#This Row],[Column9]],""),""),(SUBSTITUTE(TRIM(SUBSTITUTE(AO329&amp;","&amp;AP329&amp;","&amp;AQ329&amp;","&amp;AR329&amp;","&amp;AS329&amp;","&amp;AT329&amp;",",","," "))," ",", ")))</f>
        <v/>
      </c>
      <c r="AV329" s="31" t="e">
        <f>IF(COUNTBLANK(L329:AC329)&lt;&gt;13,IF(Table3[[#This Row],[Comments]]="Please order in multiples of 20. Minimum order of 100.",IF(COUNTBLANK(Table3[[#This Row],[Date 1]:[Order]])=12,"",1),1),IF(OR(F329="yes",G329="yes",H329="yes",I329="yes",J329="yes",K329="yes",#REF!="yes"),1,""))</f>
        <v>#REF!</v>
      </c>
    </row>
    <row r="330" spans="1:48" ht="36" thickBot="1" x14ac:dyDescent="0.4">
      <c r="A330" s="23" t="s">
        <v>128</v>
      </c>
      <c r="B330" s="125">
        <v>9130</v>
      </c>
      <c r="C330" s="13" t="s">
        <v>455</v>
      </c>
      <c r="D330" s="28" t="s">
        <v>677</v>
      </c>
      <c r="E330" s="27"/>
      <c r="F330" s="26" t="s">
        <v>21</v>
      </c>
      <c r="G330" s="26" t="s">
        <v>21</v>
      </c>
      <c r="H330" s="26" t="s">
        <v>21</v>
      </c>
      <c r="I330" s="26" t="s">
        <v>21</v>
      </c>
      <c r="J330" s="26" t="s">
        <v>88</v>
      </c>
      <c r="K330" s="26" t="s">
        <v>21</v>
      </c>
      <c r="L330" s="19"/>
      <c r="M330" s="17"/>
      <c r="N330" s="17"/>
      <c r="O330" s="17"/>
      <c r="P330" s="17"/>
      <c r="Q330" s="17"/>
      <c r="R330" s="17"/>
      <c r="S330" s="18"/>
      <c r="T330" s="131" t="str">
        <f>Table3[[#This Row],[Column12]]</f>
        <v>Auto:</v>
      </c>
      <c r="U330" s="22"/>
      <c r="V330" s="46" t="str">
        <f>IF(Table3[[#This Row],[TagOrderMethod]]="Ratio:","plants per 1 tag",IF(Table3[[#This Row],[TagOrderMethod]]="tags included","",IF(Table3[[#This Row],[TagOrderMethod]]="Qty:","tags",IF(Table3[[#This Row],[TagOrderMethod]]="Auto:",IF(U330&lt;&gt;"","tags","")))))</f>
        <v/>
      </c>
      <c r="W330" s="14">
        <v>25</v>
      </c>
      <c r="X330" s="14" t="str">
        <f>IF(ISNUMBER(SEARCH("tag",Table3[[#This Row],[Notes]])), "Yes", "No")</f>
        <v>No</v>
      </c>
      <c r="Y330" s="14" t="str">
        <f>IF(Table3[[#This Row],[Column11]]="yes","tags included","Auto:")</f>
        <v>Auto:</v>
      </c>
      <c r="Z33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Row],[TagOrderMethod]]="Auto:",IF(U330&gt;0,U330,IF(COUNTBLANK(L330:S330)=8,"",(IF(Table3[[#This Row],[Column11]]&lt;&gt;"no",Table3[[#This Row],[Size]]*(SUM(Table3[[#This Row],[Date 1]:[Date 8]])),"")))),""))),(Table3[[#This Row],[Bundle]])),"")</f>
        <v/>
      </c>
      <c r="AB330" s="86" t="str">
        <f t="shared" si="8"/>
        <v/>
      </c>
      <c r="AC330" s="68"/>
      <c r="AD330" s="37"/>
      <c r="AE330" s="38"/>
      <c r="AF330" s="39"/>
      <c r="AG330" s="111" t="s">
        <v>21</v>
      </c>
      <c r="AH330" s="111" t="s">
        <v>21</v>
      </c>
      <c r="AI330" s="111" t="s">
        <v>21</v>
      </c>
      <c r="AJ330" s="111" t="s">
        <v>21</v>
      </c>
      <c r="AK330" s="111" t="s">
        <v>230</v>
      </c>
      <c r="AL330" s="111" t="s">
        <v>21</v>
      </c>
      <c r="AM330" s="111" t="b">
        <f>IF(AND(Table3[[#This Row],[Column68]]=TRUE,COUNTBLANK(Table3[[#This Row],[Date 1]:[Date 8]])=8),TRUE,FALSE)</f>
        <v>0</v>
      </c>
      <c r="AN330" s="111" t="b">
        <f>COUNTIF(Table3[[#This Row],[512]:[51]],"yes")&gt;0</f>
        <v>0</v>
      </c>
      <c r="AO330" s="40" t="str">
        <f>IF(Table3[[#This Row],[512]]="yes",Table3[[#This Row],[Column1]],"")</f>
        <v/>
      </c>
      <c r="AP330" s="40" t="str">
        <f>IF(Table3[[#This Row],[250]]="yes",Table3[[#This Row],[Column1.5]],"")</f>
        <v/>
      </c>
      <c r="AQ330" s="40" t="str">
        <f>IF(Table3[[#This Row],[288]]="yes",Table3[[#This Row],[Column2]],"")</f>
        <v/>
      </c>
      <c r="AR330" s="40" t="str">
        <f>IF(Table3[[#This Row],[144]]="yes",Table3[[#This Row],[Column3]],"")</f>
        <v/>
      </c>
      <c r="AS330" s="40" t="str">
        <f>IF(Table3[[#This Row],[26]]="yes",Table3[[#This Row],[Column4]],"")</f>
        <v/>
      </c>
      <c r="AT330" s="40" t="str">
        <f>IF(Table3[[#This Row],[51]]="yes",Table3[[#This Row],[Column5]],"")</f>
        <v/>
      </c>
      <c r="AU330" s="25" t="str">
        <f>IF(COUNTBLANK(Table3[[#This Row],[Date 1]:[Date 8]])=7,IF(Table3[[#This Row],[Column9]]&lt;&gt;"",IF(SUM(L330:S330)&lt;&gt;0,Table3[[#This Row],[Column9]],""),""),(SUBSTITUTE(TRIM(SUBSTITUTE(AO330&amp;","&amp;AP330&amp;","&amp;AQ330&amp;","&amp;AR330&amp;","&amp;AS330&amp;","&amp;AT330&amp;",",","," "))," ",", ")))</f>
        <v/>
      </c>
      <c r="AV330" s="31" t="e">
        <f>IF(COUNTBLANK(L330:AC330)&lt;&gt;13,IF(Table3[[#This Row],[Comments]]="Please order in multiples of 20. Minimum order of 100.",IF(COUNTBLANK(Table3[[#This Row],[Date 1]:[Order]])=12,"",1),1),IF(OR(F330="yes",G330="yes",H330="yes",I330="yes",J330="yes",K330="yes",#REF!="yes"),1,""))</f>
        <v>#REF!</v>
      </c>
    </row>
    <row r="331" spans="1:48" ht="36" thickBot="1" x14ac:dyDescent="0.4">
      <c r="A331" s="23" t="s">
        <v>128</v>
      </c>
      <c r="B331" s="125">
        <v>9135</v>
      </c>
      <c r="C331" s="13" t="s">
        <v>455</v>
      </c>
      <c r="D331" s="28" t="s">
        <v>678</v>
      </c>
      <c r="E331" s="27"/>
      <c r="F331" s="26" t="s">
        <v>21</v>
      </c>
      <c r="G331" s="26" t="s">
        <v>21</v>
      </c>
      <c r="H331" s="26" t="s">
        <v>21</v>
      </c>
      <c r="I331" s="26" t="s">
        <v>21</v>
      </c>
      <c r="J331" s="26" t="s">
        <v>88</v>
      </c>
      <c r="K331" s="26" t="s">
        <v>21</v>
      </c>
      <c r="L331" s="19"/>
      <c r="M331" s="17"/>
      <c r="N331" s="17"/>
      <c r="O331" s="17"/>
      <c r="P331" s="17"/>
      <c r="Q331" s="17"/>
      <c r="R331" s="17"/>
      <c r="S331" s="18"/>
      <c r="T331" s="131" t="str">
        <f>Table3[[#This Row],[Column12]]</f>
        <v>Auto:</v>
      </c>
      <c r="U331" s="22"/>
      <c r="V331" s="46" t="str">
        <f>IF(Table3[[#This Row],[TagOrderMethod]]="Ratio:","plants per 1 tag",IF(Table3[[#This Row],[TagOrderMethod]]="tags included","",IF(Table3[[#This Row],[TagOrderMethod]]="Qty:","tags",IF(Table3[[#This Row],[TagOrderMethod]]="Auto:",IF(U331&lt;&gt;"","tags","")))))</f>
        <v/>
      </c>
      <c r="W331" s="14">
        <v>25</v>
      </c>
      <c r="X331" s="14" t="str">
        <f>IF(ISNUMBER(SEARCH("tag",Table3[[#This Row],[Notes]])), "Yes", "No")</f>
        <v>No</v>
      </c>
      <c r="Y331" s="14" t="str">
        <f>IF(Table3[[#This Row],[Column11]]="yes","tags included","Auto:")</f>
        <v>Auto:</v>
      </c>
      <c r="Z33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Row],[TagOrderMethod]]="Auto:",IF(U331&gt;0,U331,IF(COUNTBLANK(L331:S331)=8,"",(IF(Table3[[#This Row],[Column11]]&lt;&gt;"no",Table3[[#This Row],[Size]]*(SUM(Table3[[#This Row],[Date 1]:[Date 8]])),"")))),""))),(Table3[[#This Row],[Bundle]])),"")</f>
        <v/>
      </c>
      <c r="AB331" s="86" t="str">
        <f t="shared" si="8"/>
        <v/>
      </c>
      <c r="AC331" s="68"/>
      <c r="AD331" s="37"/>
      <c r="AE331" s="38"/>
      <c r="AF331" s="39"/>
      <c r="AG331" s="111" t="s">
        <v>21</v>
      </c>
      <c r="AH331" s="111" t="s">
        <v>21</v>
      </c>
      <c r="AI331" s="111" t="s">
        <v>21</v>
      </c>
      <c r="AJ331" s="111" t="s">
        <v>21</v>
      </c>
      <c r="AK331" s="111" t="s">
        <v>252</v>
      </c>
      <c r="AL331" s="111" t="s">
        <v>21</v>
      </c>
      <c r="AM331" s="111" t="b">
        <f>IF(AND(Table3[[#This Row],[Column68]]=TRUE,COUNTBLANK(Table3[[#This Row],[Date 1]:[Date 8]])=8),TRUE,FALSE)</f>
        <v>0</v>
      </c>
      <c r="AN331" s="111" t="b">
        <f>COUNTIF(Table3[[#This Row],[512]:[51]],"yes")&gt;0</f>
        <v>0</v>
      </c>
      <c r="AO331" s="40" t="str">
        <f>IF(Table3[[#This Row],[512]]="yes",Table3[[#This Row],[Column1]],"")</f>
        <v/>
      </c>
      <c r="AP331" s="40" t="str">
        <f>IF(Table3[[#This Row],[250]]="yes",Table3[[#This Row],[Column1.5]],"")</f>
        <v/>
      </c>
      <c r="AQ331" s="40" t="str">
        <f>IF(Table3[[#This Row],[288]]="yes",Table3[[#This Row],[Column2]],"")</f>
        <v/>
      </c>
      <c r="AR331" s="40" t="str">
        <f>IF(Table3[[#This Row],[144]]="yes",Table3[[#This Row],[Column3]],"")</f>
        <v/>
      </c>
      <c r="AS331" s="40" t="str">
        <f>IF(Table3[[#This Row],[26]]="yes",Table3[[#This Row],[Column4]],"")</f>
        <v/>
      </c>
      <c r="AT331" s="40" t="str">
        <f>IF(Table3[[#This Row],[51]]="yes",Table3[[#This Row],[Column5]],"")</f>
        <v/>
      </c>
      <c r="AU331" s="25" t="str">
        <f>IF(COUNTBLANK(Table3[[#This Row],[Date 1]:[Date 8]])=7,IF(Table3[[#This Row],[Column9]]&lt;&gt;"",IF(SUM(L331:S331)&lt;&gt;0,Table3[[#This Row],[Column9]],""),""),(SUBSTITUTE(TRIM(SUBSTITUTE(AO331&amp;","&amp;AP331&amp;","&amp;AQ331&amp;","&amp;AR331&amp;","&amp;AS331&amp;","&amp;AT331&amp;",",","," "))," ",", ")))</f>
        <v/>
      </c>
      <c r="AV331" s="31" t="e">
        <f>IF(COUNTBLANK(L331:AC331)&lt;&gt;13,IF(Table3[[#This Row],[Comments]]="Please order in multiples of 20. Minimum order of 100.",IF(COUNTBLANK(Table3[[#This Row],[Date 1]:[Order]])=12,"",1),1),IF(OR(F331="yes",G331="yes",H331="yes",I331="yes",J331="yes",K331="yes",#REF!="yes"),1,""))</f>
        <v>#REF!</v>
      </c>
    </row>
    <row r="332" spans="1:48" ht="36" thickBot="1" x14ac:dyDescent="0.4">
      <c r="A332" s="23" t="s">
        <v>128</v>
      </c>
      <c r="B332" s="125">
        <v>9140</v>
      </c>
      <c r="C332" s="13" t="s">
        <v>455</v>
      </c>
      <c r="D332" s="28" t="s">
        <v>679</v>
      </c>
      <c r="E332" s="27"/>
      <c r="F332" s="26" t="s">
        <v>21</v>
      </c>
      <c r="G332" s="26" t="s">
        <v>21</v>
      </c>
      <c r="H332" s="26" t="s">
        <v>21</v>
      </c>
      <c r="I332" s="26" t="s">
        <v>21</v>
      </c>
      <c r="J332" s="26" t="s">
        <v>88</v>
      </c>
      <c r="K332" s="26" t="s">
        <v>21</v>
      </c>
      <c r="L332" s="19"/>
      <c r="M332" s="17"/>
      <c r="N332" s="17"/>
      <c r="O332" s="17"/>
      <c r="P332" s="17"/>
      <c r="Q332" s="17"/>
      <c r="R332" s="17"/>
      <c r="S332" s="18"/>
      <c r="T332" s="131" t="str">
        <f>Table3[[#This Row],[Column12]]</f>
        <v>Auto:</v>
      </c>
      <c r="U332" s="22"/>
      <c r="V332" s="46" t="str">
        <f>IF(Table3[[#This Row],[TagOrderMethod]]="Ratio:","plants per 1 tag",IF(Table3[[#This Row],[TagOrderMethod]]="tags included","",IF(Table3[[#This Row],[TagOrderMethod]]="Qty:","tags",IF(Table3[[#This Row],[TagOrderMethod]]="Auto:",IF(U332&lt;&gt;"","tags","")))))</f>
        <v/>
      </c>
      <c r="W332" s="14">
        <v>25</v>
      </c>
      <c r="X332" s="14" t="str">
        <f>IF(ISNUMBER(SEARCH("tag",Table3[[#This Row],[Notes]])), "Yes", "No")</f>
        <v>No</v>
      </c>
      <c r="Y332" s="14" t="str">
        <f>IF(Table3[[#This Row],[Column11]]="yes","tags included","Auto:")</f>
        <v>Auto:</v>
      </c>
      <c r="Z33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Row],[TagOrderMethod]]="Auto:",IF(U332&gt;0,U332,IF(COUNTBLANK(L332:S332)=8,"",(IF(Table3[[#This Row],[Column11]]&lt;&gt;"no",Table3[[#This Row],[Size]]*(SUM(Table3[[#This Row],[Date 1]:[Date 8]])),"")))),""))),(Table3[[#This Row],[Bundle]])),"")</f>
        <v/>
      </c>
      <c r="AB332" s="86" t="str">
        <f t="shared" si="8"/>
        <v/>
      </c>
      <c r="AC332" s="68"/>
      <c r="AD332" s="37"/>
      <c r="AE332" s="38"/>
      <c r="AF332" s="39"/>
      <c r="AG332" s="111" t="s">
        <v>21</v>
      </c>
      <c r="AH332" s="111" t="s">
        <v>21</v>
      </c>
      <c r="AI332" s="111" t="s">
        <v>21</v>
      </c>
      <c r="AJ332" s="111" t="s">
        <v>21</v>
      </c>
      <c r="AK332" s="111" t="s">
        <v>320</v>
      </c>
      <c r="AL332" s="111" t="s">
        <v>21</v>
      </c>
      <c r="AM332" s="111" t="b">
        <f>IF(AND(Table3[[#This Row],[Column68]]=TRUE,COUNTBLANK(Table3[[#This Row],[Date 1]:[Date 8]])=8),TRUE,FALSE)</f>
        <v>0</v>
      </c>
      <c r="AN332" s="111" t="b">
        <f>COUNTIF(Table3[[#This Row],[512]:[51]],"yes")&gt;0</f>
        <v>0</v>
      </c>
      <c r="AO332" s="40" t="str">
        <f>IF(Table3[[#This Row],[512]]="yes",Table3[[#This Row],[Column1]],"")</f>
        <v/>
      </c>
      <c r="AP332" s="40" t="str">
        <f>IF(Table3[[#This Row],[250]]="yes",Table3[[#This Row],[Column1.5]],"")</f>
        <v/>
      </c>
      <c r="AQ332" s="40" t="str">
        <f>IF(Table3[[#This Row],[288]]="yes",Table3[[#This Row],[Column2]],"")</f>
        <v/>
      </c>
      <c r="AR332" s="40" t="str">
        <f>IF(Table3[[#This Row],[144]]="yes",Table3[[#This Row],[Column3]],"")</f>
        <v/>
      </c>
      <c r="AS332" s="40" t="str">
        <f>IF(Table3[[#This Row],[26]]="yes",Table3[[#This Row],[Column4]],"")</f>
        <v/>
      </c>
      <c r="AT332" s="40" t="str">
        <f>IF(Table3[[#This Row],[51]]="yes",Table3[[#This Row],[Column5]],"")</f>
        <v/>
      </c>
      <c r="AU332" s="25" t="str">
        <f>IF(COUNTBLANK(Table3[[#This Row],[Date 1]:[Date 8]])=7,IF(Table3[[#This Row],[Column9]]&lt;&gt;"",IF(SUM(L332:S332)&lt;&gt;0,Table3[[#This Row],[Column9]],""),""),(SUBSTITUTE(TRIM(SUBSTITUTE(AO332&amp;","&amp;AP332&amp;","&amp;AQ332&amp;","&amp;AR332&amp;","&amp;AS332&amp;","&amp;AT332&amp;",",","," "))," ",", ")))</f>
        <v/>
      </c>
      <c r="AV332" s="31" t="e">
        <f>IF(COUNTBLANK(L332:AC332)&lt;&gt;13,IF(Table3[[#This Row],[Comments]]="Please order in multiples of 20. Minimum order of 100.",IF(COUNTBLANK(Table3[[#This Row],[Date 1]:[Order]])=12,"",1),1),IF(OR(F332="yes",G332="yes",H332="yes",I332="yes",J332="yes",K332="yes",#REF!="yes"),1,""))</f>
        <v>#REF!</v>
      </c>
    </row>
    <row r="333" spans="1:48" ht="36" thickBot="1" x14ac:dyDescent="0.4">
      <c r="A333" s="23" t="s">
        <v>128</v>
      </c>
      <c r="B333" s="125">
        <v>9145</v>
      </c>
      <c r="C333" s="13" t="s">
        <v>455</v>
      </c>
      <c r="D333" s="28" t="s">
        <v>680</v>
      </c>
      <c r="E333" s="27"/>
      <c r="F333" s="26" t="s">
        <v>21</v>
      </c>
      <c r="G333" s="26" t="s">
        <v>21</v>
      </c>
      <c r="H333" s="26" t="s">
        <v>21</v>
      </c>
      <c r="I333" s="26" t="s">
        <v>21</v>
      </c>
      <c r="J333" s="26" t="s">
        <v>88</v>
      </c>
      <c r="K333" s="26" t="s">
        <v>21</v>
      </c>
      <c r="L333" s="19"/>
      <c r="M333" s="17"/>
      <c r="N333" s="17"/>
      <c r="O333" s="17"/>
      <c r="P333" s="17"/>
      <c r="Q333" s="17"/>
      <c r="R333" s="17"/>
      <c r="S333" s="18"/>
      <c r="T333" s="131" t="str">
        <f>Table3[[#This Row],[Column12]]</f>
        <v>Auto:</v>
      </c>
      <c r="U333" s="22"/>
      <c r="V333" s="46" t="str">
        <f>IF(Table3[[#This Row],[TagOrderMethod]]="Ratio:","plants per 1 tag",IF(Table3[[#This Row],[TagOrderMethod]]="tags included","",IF(Table3[[#This Row],[TagOrderMethod]]="Qty:","tags",IF(Table3[[#This Row],[TagOrderMethod]]="Auto:",IF(U333&lt;&gt;"","tags","")))))</f>
        <v/>
      </c>
      <c r="W333" s="14">
        <v>25</v>
      </c>
      <c r="X333" s="14" t="str">
        <f>IF(ISNUMBER(SEARCH("tag",Table3[[#This Row],[Notes]])), "Yes", "No")</f>
        <v>No</v>
      </c>
      <c r="Y333" s="14" t="str">
        <f>IF(Table3[[#This Row],[Column11]]="yes","tags included","Auto:")</f>
        <v>Auto:</v>
      </c>
      <c r="Z33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Row],[TagOrderMethod]]="Auto:",IF(U333&gt;0,U333,IF(COUNTBLANK(L333:S333)=8,"",(IF(Table3[[#This Row],[Column11]]&lt;&gt;"no",Table3[[#This Row],[Size]]*(SUM(Table3[[#This Row],[Date 1]:[Date 8]])),"")))),""))),(Table3[[#This Row],[Bundle]])),"")</f>
        <v/>
      </c>
      <c r="AB333" s="86" t="str">
        <f t="shared" si="8"/>
        <v/>
      </c>
      <c r="AC333" s="68"/>
      <c r="AD333" s="37"/>
      <c r="AE333" s="38"/>
      <c r="AF333" s="39"/>
      <c r="AG333" s="111" t="s">
        <v>21</v>
      </c>
      <c r="AH333" s="111" t="s">
        <v>21</v>
      </c>
      <c r="AI333" s="111" t="s">
        <v>21</v>
      </c>
      <c r="AJ333" s="111" t="s">
        <v>21</v>
      </c>
      <c r="AK333" s="111" t="s">
        <v>321</v>
      </c>
      <c r="AL333" s="111" t="s">
        <v>21</v>
      </c>
      <c r="AM333" s="111" t="b">
        <f>IF(AND(Table3[[#This Row],[Column68]]=TRUE,COUNTBLANK(Table3[[#This Row],[Date 1]:[Date 8]])=8),TRUE,FALSE)</f>
        <v>0</v>
      </c>
      <c r="AN333" s="111" t="b">
        <f>COUNTIF(Table3[[#This Row],[512]:[51]],"yes")&gt;0</f>
        <v>0</v>
      </c>
      <c r="AO333" s="40" t="str">
        <f>IF(Table3[[#This Row],[512]]="yes",Table3[[#This Row],[Column1]],"")</f>
        <v/>
      </c>
      <c r="AP333" s="40" t="str">
        <f>IF(Table3[[#This Row],[250]]="yes",Table3[[#This Row],[Column1.5]],"")</f>
        <v/>
      </c>
      <c r="AQ333" s="40" t="str">
        <f>IF(Table3[[#This Row],[288]]="yes",Table3[[#This Row],[Column2]],"")</f>
        <v/>
      </c>
      <c r="AR333" s="40" t="str">
        <f>IF(Table3[[#This Row],[144]]="yes",Table3[[#This Row],[Column3]],"")</f>
        <v/>
      </c>
      <c r="AS333" s="40" t="str">
        <f>IF(Table3[[#This Row],[26]]="yes",Table3[[#This Row],[Column4]],"")</f>
        <v/>
      </c>
      <c r="AT333" s="40" t="str">
        <f>IF(Table3[[#This Row],[51]]="yes",Table3[[#This Row],[Column5]],"")</f>
        <v/>
      </c>
      <c r="AU333" s="25" t="str">
        <f>IF(COUNTBLANK(Table3[[#This Row],[Date 1]:[Date 8]])=7,IF(Table3[[#This Row],[Column9]]&lt;&gt;"",IF(SUM(L333:S333)&lt;&gt;0,Table3[[#This Row],[Column9]],""),""),(SUBSTITUTE(TRIM(SUBSTITUTE(AO333&amp;","&amp;AP333&amp;","&amp;AQ333&amp;","&amp;AR333&amp;","&amp;AS333&amp;","&amp;AT333&amp;",",","," "))," ",", ")))</f>
        <v/>
      </c>
      <c r="AV333" s="31" t="e">
        <f>IF(COUNTBLANK(L333:AC333)&lt;&gt;13,IF(Table3[[#This Row],[Comments]]="Please order in multiples of 20. Minimum order of 100.",IF(COUNTBLANK(Table3[[#This Row],[Date 1]:[Order]])=12,"",1),1),IF(OR(F333="yes",G333="yes",H333="yes",I333="yes",J333="yes",K333="yes",#REF!="yes"),1,""))</f>
        <v>#REF!</v>
      </c>
    </row>
    <row r="334" spans="1:48" ht="36" thickBot="1" x14ac:dyDescent="0.4">
      <c r="A334" s="23" t="s">
        <v>128</v>
      </c>
      <c r="B334" s="125">
        <v>9150</v>
      </c>
      <c r="C334" s="13" t="s">
        <v>455</v>
      </c>
      <c r="D334" s="28" t="s">
        <v>681</v>
      </c>
      <c r="E334" s="27"/>
      <c r="F334" s="26" t="s">
        <v>21</v>
      </c>
      <c r="G334" s="26" t="s">
        <v>21</v>
      </c>
      <c r="H334" s="26" t="s">
        <v>21</v>
      </c>
      <c r="I334" s="26" t="s">
        <v>21</v>
      </c>
      <c r="J334" s="26" t="s">
        <v>88</v>
      </c>
      <c r="K334" s="26" t="s">
        <v>21</v>
      </c>
      <c r="L334" s="19"/>
      <c r="M334" s="17"/>
      <c r="N334" s="17"/>
      <c r="O334" s="17"/>
      <c r="P334" s="17"/>
      <c r="Q334" s="17"/>
      <c r="R334" s="17"/>
      <c r="S334" s="18"/>
      <c r="T334" s="131" t="str">
        <f>Table3[[#This Row],[Column12]]</f>
        <v>Auto:</v>
      </c>
      <c r="U334" s="22"/>
      <c r="V334" s="46" t="str">
        <f>IF(Table3[[#This Row],[TagOrderMethod]]="Ratio:","plants per 1 tag",IF(Table3[[#This Row],[TagOrderMethod]]="tags included","",IF(Table3[[#This Row],[TagOrderMethod]]="Qty:","tags",IF(Table3[[#This Row],[TagOrderMethod]]="Auto:",IF(U334&lt;&gt;"","tags","")))))</f>
        <v/>
      </c>
      <c r="W334" s="14">
        <v>25</v>
      </c>
      <c r="X334" s="14" t="str">
        <f>IF(ISNUMBER(SEARCH("tag",Table3[[#This Row],[Notes]])), "Yes", "No")</f>
        <v>No</v>
      </c>
      <c r="Y334" s="14" t="str">
        <f>IF(Table3[[#This Row],[Column11]]="yes","tags included","Auto:")</f>
        <v>Auto:</v>
      </c>
      <c r="Z33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Row],[TagOrderMethod]]="Auto:",IF(U334&gt;0,U334,IF(COUNTBLANK(L334:S334)=8,"",(IF(Table3[[#This Row],[Column11]]&lt;&gt;"no",Table3[[#This Row],[Size]]*(SUM(Table3[[#This Row],[Date 1]:[Date 8]])),"")))),""))),(Table3[[#This Row],[Bundle]])),"")</f>
        <v/>
      </c>
      <c r="AB334" s="86" t="str">
        <f t="shared" si="8"/>
        <v/>
      </c>
      <c r="AC334" s="68"/>
      <c r="AD334" s="37"/>
      <c r="AE334" s="38"/>
      <c r="AF334" s="39"/>
      <c r="AG334" s="111" t="s">
        <v>21</v>
      </c>
      <c r="AH334" s="111" t="s">
        <v>21</v>
      </c>
      <c r="AI334" s="111" t="s">
        <v>21</v>
      </c>
      <c r="AJ334" s="111" t="s">
        <v>21</v>
      </c>
      <c r="AK334" s="111" t="s">
        <v>322</v>
      </c>
      <c r="AL334" s="111" t="s">
        <v>21</v>
      </c>
      <c r="AM334" s="111" t="b">
        <f>IF(AND(Table3[[#This Row],[Column68]]=TRUE,COUNTBLANK(Table3[[#This Row],[Date 1]:[Date 8]])=8),TRUE,FALSE)</f>
        <v>0</v>
      </c>
      <c r="AN334" s="111" t="b">
        <f>COUNTIF(Table3[[#This Row],[512]:[51]],"yes")&gt;0</f>
        <v>0</v>
      </c>
      <c r="AO334" s="40" t="str">
        <f>IF(Table3[[#This Row],[512]]="yes",Table3[[#This Row],[Column1]],"")</f>
        <v/>
      </c>
      <c r="AP334" s="40" t="str">
        <f>IF(Table3[[#This Row],[250]]="yes",Table3[[#This Row],[Column1.5]],"")</f>
        <v/>
      </c>
      <c r="AQ334" s="40" t="str">
        <f>IF(Table3[[#This Row],[288]]="yes",Table3[[#This Row],[Column2]],"")</f>
        <v/>
      </c>
      <c r="AR334" s="40" t="str">
        <f>IF(Table3[[#This Row],[144]]="yes",Table3[[#This Row],[Column3]],"")</f>
        <v/>
      </c>
      <c r="AS334" s="40" t="str">
        <f>IF(Table3[[#This Row],[26]]="yes",Table3[[#This Row],[Column4]],"")</f>
        <v/>
      </c>
      <c r="AT334" s="40" t="str">
        <f>IF(Table3[[#This Row],[51]]="yes",Table3[[#This Row],[Column5]],"")</f>
        <v/>
      </c>
      <c r="AU334" s="25" t="str">
        <f>IF(COUNTBLANK(Table3[[#This Row],[Date 1]:[Date 8]])=7,IF(Table3[[#This Row],[Column9]]&lt;&gt;"",IF(SUM(L334:S334)&lt;&gt;0,Table3[[#This Row],[Column9]],""),""),(SUBSTITUTE(TRIM(SUBSTITUTE(AO334&amp;","&amp;AP334&amp;","&amp;AQ334&amp;","&amp;AR334&amp;","&amp;AS334&amp;","&amp;AT334&amp;",",","," "))," ",", ")))</f>
        <v/>
      </c>
      <c r="AV334" s="31" t="e">
        <f>IF(COUNTBLANK(L334:AC334)&lt;&gt;13,IF(Table3[[#This Row],[Comments]]="Please order in multiples of 20. Minimum order of 100.",IF(COUNTBLANK(Table3[[#This Row],[Date 1]:[Order]])=12,"",1),1),IF(OR(F334="yes",G334="yes",H334="yes",I334="yes",J334="yes",K334="yes",#REF!="yes"),1,""))</f>
        <v>#REF!</v>
      </c>
    </row>
    <row r="335" spans="1:48" ht="36" thickBot="1" x14ac:dyDescent="0.4">
      <c r="A335" s="23" t="s">
        <v>128</v>
      </c>
      <c r="B335" s="125">
        <v>9165</v>
      </c>
      <c r="C335" s="13" t="s">
        <v>455</v>
      </c>
      <c r="D335" s="28" t="s">
        <v>682</v>
      </c>
      <c r="E335" s="27"/>
      <c r="F335" s="26" t="s">
        <v>21</v>
      </c>
      <c r="G335" s="26" t="s">
        <v>21</v>
      </c>
      <c r="H335" s="26" t="s">
        <v>21</v>
      </c>
      <c r="I335" s="26" t="s">
        <v>21</v>
      </c>
      <c r="J335" s="26" t="s">
        <v>88</v>
      </c>
      <c r="K335" s="26" t="s">
        <v>21</v>
      </c>
      <c r="L335" s="19"/>
      <c r="M335" s="17"/>
      <c r="N335" s="17"/>
      <c r="O335" s="17"/>
      <c r="P335" s="17"/>
      <c r="Q335" s="17"/>
      <c r="R335" s="17"/>
      <c r="S335" s="18"/>
      <c r="T335" s="131" t="str">
        <f>Table3[[#This Row],[Column12]]</f>
        <v>Auto:</v>
      </c>
      <c r="U335" s="22"/>
      <c r="V335" s="46" t="str">
        <f>IF(Table3[[#This Row],[TagOrderMethod]]="Ratio:","plants per 1 tag",IF(Table3[[#This Row],[TagOrderMethod]]="tags included","",IF(Table3[[#This Row],[TagOrderMethod]]="Qty:","tags",IF(Table3[[#This Row],[TagOrderMethod]]="Auto:",IF(U335&lt;&gt;"","tags","")))))</f>
        <v/>
      </c>
      <c r="W335" s="14">
        <v>25</v>
      </c>
      <c r="X335" s="14" t="str">
        <f>IF(ISNUMBER(SEARCH("tag",Table3[[#This Row],[Notes]])), "Yes", "No")</f>
        <v>No</v>
      </c>
      <c r="Y335" s="14" t="str">
        <f>IF(Table3[[#This Row],[Column11]]="yes","tags included","Auto:")</f>
        <v>Auto:</v>
      </c>
      <c r="Z33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Row],[TagOrderMethod]]="Auto:",IF(U335&gt;0,U335,IF(COUNTBLANK(L335:S335)=8,"",(IF(Table3[[#This Row],[Column11]]&lt;&gt;"no",Table3[[#This Row],[Size]]*(SUM(Table3[[#This Row],[Date 1]:[Date 8]])),"")))),""))),(Table3[[#This Row],[Bundle]])),"")</f>
        <v/>
      </c>
      <c r="AB335" s="86" t="str">
        <f t="shared" si="8"/>
        <v/>
      </c>
      <c r="AC335" s="68"/>
      <c r="AD335" s="37"/>
      <c r="AE335" s="38"/>
      <c r="AF335" s="39"/>
      <c r="AG335" s="111" t="s">
        <v>21</v>
      </c>
      <c r="AH335" s="111" t="s">
        <v>21</v>
      </c>
      <c r="AI335" s="111" t="s">
        <v>21</v>
      </c>
      <c r="AJ335" s="111" t="s">
        <v>21</v>
      </c>
      <c r="AK335" s="111" t="s">
        <v>684</v>
      </c>
      <c r="AL335" s="111" t="s">
        <v>21</v>
      </c>
      <c r="AM335" s="111" t="b">
        <f>IF(AND(Table3[[#This Row],[Column68]]=TRUE,COUNTBLANK(Table3[[#This Row],[Date 1]:[Date 8]])=8),TRUE,FALSE)</f>
        <v>0</v>
      </c>
      <c r="AN335" s="111" t="b">
        <f>COUNTIF(Table3[[#This Row],[512]:[51]],"yes")&gt;0</f>
        <v>0</v>
      </c>
      <c r="AO335" s="40" t="str">
        <f>IF(Table3[[#This Row],[512]]="yes",Table3[[#This Row],[Column1]],"")</f>
        <v/>
      </c>
      <c r="AP335" s="40" t="str">
        <f>IF(Table3[[#This Row],[250]]="yes",Table3[[#This Row],[Column1.5]],"")</f>
        <v/>
      </c>
      <c r="AQ335" s="40" t="str">
        <f>IF(Table3[[#This Row],[288]]="yes",Table3[[#This Row],[Column2]],"")</f>
        <v/>
      </c>
      <c r="AR335" s="40" t="str">
        <f>IF(Table3[[#This Row],[144]]="yes",Table3[[#This Row],[Column3]],"")</f>
        <v/>
      </c>
      <c r="AS335" s="40" t="str">
        <f>IF(Table3[[#This Row],[26]]="yes",Table3[[#This Row],[Column4]],"")</f>
        <v/>
      </c>
      <c r="AT335" s="40" t="str">
        <f>IF(Table3[[#This Row],[51]]="yes",Table3[[#This Row],[Column5]],"")</f>
        <v/>
      </c>
      <c r="AU335" s="25" t="str">
        <f>IF(COUNTBLANK(Table3[[#This Row],[Date 1]:[Date 8]])=7,IF(Table3[[#This Row],[Column9]]&lt;&gt;"",IF(SUM(L335:S335)&lt;&gt;0,Table3[[#This Row],[Column9]],""),""),(SUBSTITUTE(TRIM(SUBSTITUTE(AO335&amp;","&amp;AP335&amp;","&amp;AQ335&amp;","&amp;AR335&amp;","&amp;AS335&amp;","&amp;AT335&amp;",",","," "))," ",", ")))</f>
        <v/>
      </c>
      <c r="AV335" s="31" t="e">
        <f>IF(COUNTBLANK(L335:AC335)&lt;&gt;13,IF(Table3[[#This Row],[Comments]]="Please order in multiples of 20. Minimum order of 100.",IF(COUNTBLANK(Table3[[#This Row],[Date 1]:[Order]])=12,"",1),1),IF(OR(F335="yes",G335="yes",H335="yes",I335="yes",J335="yes",K335="yes",#REF!="yes"),1,""))</f>
        <v>#REF!</v>
      </c>
    </row>
    <row r="336" spans="1:48" ht="36" thickBot="1" x14ac:dyDescent="0.4">
      <c r="A336" s="23" t="s">
        <v>128</v>
      </c>
      <c r="B336" s="125">
        <v>8060</v>
      </c>
      <c r="C336" s="13" t="s">
        <v>456</v>
      </c>
      <c r="D336" s="28" t="s">
        <v>1530</v>
      </c>
      <c r="E336" s="27"/>
      <c r="F336" s="26" t="s">
        <v>21</v>
      </c>
      <c r="G336" s="26" t="s">
        <v>21</v>
      </c>
      <c r="H336" s="26" t="s">
        <v>21</v>
      </c>
      <c r="I336" s="26" t="s">
        <v>21</v>
      </c>
      <c r="J336" s="26" t="s">
        <v>88</v>
      </c>
      <c r="K336" s="26" t="s">
        <v>21</v>
      </c>
      <c r="L336" s="19"/>
      <c r="M336" s="17"/>
      <c r="N336" s="17"/>
      <c r="O336" s="17"/>
      <c r="P336" s="17"/>
      <c r="Q336" s="17"/>
      <c r="R336" s="17"/>
      <c r="S336" s="18"/>
      <c r="T336" s="131" t="str">
        <f>Table3[[#This Row],[Column12]]</f>
        <v>Auto:</v>
      </c>
      <c r="U336" s="22"/>
      <c r="V336" s="46" t="str">
        <f>IF(Table3[[#This Row],[TagOrderMethod]]="Ratio:","plants per 1 tag",IF(Table3[[#This Row],[TagOrderMethod]]="tags included","",IF(Table3[[#This Row],[TagOrderMethod]]="Qty:","tags",IF(Table3[[#This Row],[TagOrderMethod]]="Auto:",IF(U336&lt;&gt;"","tags","")))))</f>
        <v/>
      </c>
      <c r="W336" s="14">
        <v>25</v>
      </c>
      <c r="X336" s="14" t="str">
        <f>IF(ISNUMBER(SEARCH("tag",Table3[[#This Row],[Notes]])), "Yes", "No")</f>
        <v>No</v>
      </c>
      <c r="Y336" s="14" t="str">
        <f>IF(Table3[[#This Row],[Column11]]="yes","tags included","Auto:")</f>
        <v>Auto:</v>
      </c>
      <c r="Z33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Row],[TagOrderMethod]]="Auto:",IF(U336&gt;0,U336,IF(COUNTBLANK(L336:S336)=8,"",(IF(Table3[[#This Row],[Column11]]&lt;&gt;"no",Table3[[#This Row],[Size]]*(SUM(Table3[[#This Row],[Date 1]:[Date 8]])),"")))),""))),(Table3[[#This Row],[Bundle]])),"")</f>
        <v/>
      </c>
      <c r="AB336" s="86" t="str">
        <f t="shared" si="8"/>
        <v/>
      </c>
      <c r="AC336" s="68"/>
      <c r="AD336" s="37"/>
      <c r="AE336" s="38"/>
      <c r="AF336" s="39"/>
      <c r="AG336" s="111" t="s">
        <v>21</v>
      </c>
      <c r="AH336" s="111" t="s">
        <v>21</v>
      </c>
      <c r="AI336" s="111" t="s">
        <v>21</v>
      </c>
      <c r="AJ336" s="111" t="s">
        <v>21</v>
      </c>
      <c r="AK336" s="111" t="s">
        <v>1539</v>
      </c>
      <c r="AL336" s="111" t="s">
        <v>21</v>
      </c>
      <c r="AM336" s="111" t="b">
        <f>IF(AND(Table3[[#This Row],[Column68]]=TRUE,COUNTBLANK(Table3[[#This Row],[Date 1]:[Date 8]])=8),TRUE,FALSE)</f>
        <v>0</v>
      </c>
      <c r="AN336" s="111" t="b">
        <f>COUNTIF(Table3[[#This Row],[512]:[51]],"yes")&gt;0</f>
        <v>0</v>
      </c>
      <c r="AO336" s="40" t="str">
        <f>IF(Table3[[#This Row],[512]]="yes",Table3[[#This Row],[Column1]],"")</f>
        <v/>
      </c>
      <c r="AP336" s="40" t="str">
        <f>IF(Table3[[#This Row],[250]]="yes",Table3[[#This Row],[Column1.5]],"")</f>
        <v/>
      </c>
      <c r="AQ336" s="40" t="str">
        <f>IF(Table3[[#This Row],[288]]="yes",Table3[[#This Row],[Column2]],"")</f>
        <v/>
      </c>
      <c r="AR336" s="40" t="str">
        <f>IF(Table3[[#This Row],[144]]="yes",Table3[[#This Row],[Column3]],"")</f>
        <v/>
      </c>
      <c r="AS336" s="40" t="str">
        <f>IF(Table3[[#This Row],[26]]="yes",Table3[[#This Row],[Column4]],"")</f>
        <v/>
      </c>
      <c r="AT336" s="40" t="str">
        <f>IF(Table3[[#This Row],[51]]="yes",Table3[[#This Row],[Column5]],"")</f>
        <v/>
      </c>
      <c r="AU336" s="25" t="str">
        <f>IF(COUNTBLANK(Table3[[#This Row],[Date 1]:[Date 8]])=7,IF(Table3[[#This Row],[Column9]]&lt;&gt;"",IF(SUM(L336:S336)&lt;&gt;0,Table3[[#This Row],[Column9]],""),""),(SUBSTITUTE(TRIM(SUBSTITUTE(AO336&amp;","&amp;AP336&amp;","&amp;AQ336&amp;","&amp;AR336&amp;","&amp;AS336&amp;","&amp;AT336&amp;",",","," "))," ",", ")))</f>
        <v/>
      </c>
      <c r="AV336" s="31" t="e">
        <f>IF(COUNTBLANK(L336:AC336)&lt;&gt;13,IF(Table3[[#This Row],[Comments]]="Please order in multiples of 20. Minimum order of 100.",IF(COUNTBLANK(Table3[[#This Row],[Date 1]:[Order]])=12,"",1),1),IF(OR(F336="yes",G336="yes",H336="yes",I336="yes",J336="yes",K336="yes",#REF!="yes"),1,""))</f>
        <v>#REF!</v>
      </c>
    </row>
    <row r="337" spans="1:48" ht="36" thickBot="1" x14ac:dyDescent="0.4">
      <c r="A337" s="23" t="s">
        <v>128</v>
      </c>
      <c r="B337" s="125">
        <v>8090</v>
      </c>
      <c r="C337" s="13" t="s">
        <v>456</v>
      </c>
      <c r="D337" s="28" t="s">
        <v>199</v>
      </c>
      <c r="E337" s="27"/>
      <c r="F337" s="26" t="s">
        <v>21</v>
      </c>
      <c r="G337" s="26" t="s">
        <v>21</v>
      </c>
      <c r="H337" s="26" t="s">
        <v>21</v>
      </c>
      <c r="I337" s="26" t="s">
        <v>21</v>
      </c>
      <c r="J337" s="26" t="s">
        <v>88</v>
      </c>
      <c r="K337" s="26" t="s">
        <v>21</v>
      </c>
      <c r="L337" s="19"/>
      <c r="M337" s="17"/>
      <c r="N337" s="17"/>
      <c r="O337" s="17"/>
      <c r="P337" s="17"/>
      <c r="Q337" s="17"/>
      <c r="R337" s="17"/>
      <c r="S337" s="18"/>
      <c r="T337" s="131" t="str">
        <f>Table3[[#This Row],[Column12]]</f>
        <v>Auto:</v>
      </c>
      <c r="U337" s="22"/>
      <c r="V337" s="46" t="str">
        <f>IF(Table3[[#This Row],[TagOrderMethod]]="Ratio:","plants per 1 tag",IF(Table3[[#This Row],[TagOrderMethod]]="tags included","",IF(Table3[[#This Row],[TagOrderMethod]]="Qty:","tags",IF(Table3[[#This Row],[TagOrderMethod]]="Auto:",IF(U337&lt;&gt;"","tags","")))))</f>
        <v/>
      </c>
      <c r="W337" s="14">
        <v>25</v>
      </c>
      <c r="X337" s="14" t="str">
        <f>IF(ISNUMBER(SEARCH("tag",Table3[[#This Row],[Notes]])), "Yes", "No")</f>
        <v>No</v>
      </c>
      <c r="Y337" s="14" t="str">
        <f>IF(Table3[[#This Row],[Column11]]="yes","tags included","Auto:")</f>
        <v>Auto:</v>
      </c>
      <c r="Z33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Row],[TagOrderMethod]]="Auto:",IF(U337&gt;0,U337,IF(COUNTBLANK(L337:S337)=8,"",(IF(Table3[[#This Row],[Column11]]&lt;&gt;"no",Table3[[#This Row],[Size]]*(SUM(Table3[[#This Row],[Date 1]:[Date 8]])),"")))),""))),(Table3[[#This Row],[Bundle]])),"")</f>
        <v/>
      </c>
      <c r="AB337" s="86" t="str">
        <f t="shared" si="8"/>
        <v/>
      </c>
      <c r="AC337" s="68"/>
      <c r="AD337" s="37"/>
      <c r="AE337" s="38"/>
      <c r="AF337" s="39"/>
      <c r="AG337" s="111" t="s">
        <v>21</v>
      </c>
      <c r="AH337" s="111" t="s">
        <v>21</v>
      </c>
      <c r="AI337" s="111" t="s">
        <v>21</v>
      </c>
      <c r="AJ337" s="111" t="s">
        <v>21</v>
      </c>
      <c r="AK337" s="111" t="s">
        <v>1540</v>
      </c>
      <c r="AL337" s="111" t="s">
        <v>21</v>
      </c>
      <c r="AM337" s="111" t="b">
        <f>IF(AND(Table3[[#This Row],[Column68]]=TRUE,COUNTBLANK(Table3[[#This Row],[Date 1]:[Date 8]])=8),TRUE,FALSE)</f>
        <v>0</v>
      </c>
      <c r="AN337" s="111" t="b">
        <f>COUNTIF(Table3[[#This Row],[512]:[51]],"yes")&gt;0</f>
        <v>0</v>
      </c>
      <c r="AO337" s="40" t="str">
        <f>IF(Table3[[#This Row],[512]]="yes",Table3[[#This Row],[Column1]],"")</f>
        <v/>
      </c>
      <c r="AP337" s="40" t="str">
        <f>IF(Table3[[#This Row],[250]]="yes",Table3[[#This Row],[Column1.5]],"")</f>
        <v/>
      </c>
      <c r="AQ337" s="40" t="str">
        <f>IF(Table3[[#This Row],[288]]="yes",Table3[[#This Row],[Column2]],"")</f>
        <v/>
      </c>
      <c r="AR337" s="40" t="str">
        <f>IF(Table3[[#This Row],[144]]="yes",Table3[[#This Row],[Column3]],"")</f>
        <v/>
      </c>
      <c r="AS337" s="40" t="str">
        <f>IF(Table3[[#This Row],[26]]="yes",Table3[[#This Row],[Column4]],"")</f>
        <v/>
      </c>
      <c r="AT337" s="40" t="str">
        <f>IF(Table3[[#This Row],[51]]="yes",Table3[[#This Row],[Column5]],"")</f>
        <v/>
      </c>
      <c r="AU337" s="25" t="str">
        <f>IF(COUNTBLANK(Table3[[#This Row],[Date 1]:[Date 8]])=7,IF(Table3[[#This Row],[Column9]]&lt;&gt;"",IF(SUM(L337:S337)&lt;&gt;0,Table3[[#This Row],[Column9]],""),""),(SUBSTITUTE(TRIM(SUBSTITUTE(AO337&amp;","&amp;AP337&amp;","&amp;AQ337&amp;","&amp;AR337&amp;","&amp;AS337&amp;","&amp;AT337&amp;",",","," "))," ",", ")))</f>
        <v/>
      </c>
      <c r="AV337" s="31" t="e">
        <f>IF(COUNTBLANK(L337:AC337)&lt;&gt;13,IF(Table3[[#This Row],[Comments]]="Please order in multiples of 20. Minimum order of 100.",IF(COUNTBLANK(Table3[[#This Row],[Date 1]:[Order]])=12,"",1),1),IF(OR(F337="yes",G337="yes",H337="yes",I337="yes",J337="yes",K337="yes",#REF!="yes"),1,""))</f>
        <v>#REF!</v>
      </c>
    </row>
    <row r="338" spans="1:48" ht="36" thickBot="1" x14ac:dyDescent="0.4">
      <c r="A338" s="23" t="s">
        <v>128</v>
      </c>
      <c r="B338" s="125">
        <v>8095</v>
      </c>
      <c r="C338" s="13" t="s">
        <v>456</v>
      </c>
      <c r="D338" s="28" t="s">
        <v>200</v>
      </c>
      <c r="E338" s="27"/>
      <c r="F338" s="26" t="s">
        <v>21</v>
      </c>
      <c r="G338" s="26" t="s">
        <v>21</v>
      </c>
      <c r="H338" s="26" t="s">
        <v>21</v>
      </c>
      <c r="I338" s="26" t="s">
        <v>21</v>
      </c>
      <c r="J338" s="26" t="s">
        <v>88</v>
      </c>
      <c r="K338" s="26" t="s">
        <v>21</v>
      </c>
      <c r="L338" s="19"/>
      <c r="M338" s="17"/>
      <c r="N338" s="17"/>
      <c r="O338" s="17"/>
      <c r="P338" s="17"/>
      <c r="Q338" s="17"/>
      <c r="R338" s="17"/>
      <c r="S338" s="18"/>
      <c r="T338" s="131" t="str">
        <f>Table3[[#This Row],[Column12]]</f>
        <v>Auto:</v>
      </c>
      <c r="U338" s="22"/>
      <c r="V338" s="46" t="str">
        <f>IF(Table3[[#This Row],[TagOrderMethod]]="Ratio:","plants per 1 tag",IF(Table3[[#This Row],[TagOrderMethod]]="tags included","",IF(Table3[[#This Row],[TagOrderMethod]]="Qty:","tags",IF(Table3[[#This Row],[TagOrderMethod]]="Auto:",IF(U338&lt;&gt;"","tags","")))))</f>
        <v/>
      </c>
      <c r="W338" s="14">
        <v>25</v>
      </c>
      <c r="X338" s="14" t="str">
        <f>IF(ISNUMBER(SEARCH("tag",Table3[[#This Row],[Notes]])), "Yes", "No")</f>
        <v>No</v>
      </c>
      <c r="Y338" s="14" t="str">
        <f>IF(Table3[[#This Row],[Column11]]="yes","tags included","Auto:")</f>
        <v>Auto:</v>
      </c>
      <c r="Z33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Row],[TagOrderMethod]]="Auto:",IF(U338&gt;0,U338,IF(COUNTBLANK(L338:S338)=8,"",(IF(Table3[[#This Row],[Column11]]&lt;&gt;"no",Table3[[#This Row],[Size]]*(SUM(Table3[[#This Row],[Date 1]:[Date 8]])),"")))),""))),(Table3[[#This Row],[Bundle]])),"")</f>
        <v/>
      </c>
      <c r="AB338" s="86" t="str">
        <f t="shared" si="8"/>
        <v/>
      </c>
      <c r="AC338" s="68"/>
      <c r="AD338" s="37"/>
      <c r="AE338" s="38"/>
      <c r="AF338" s="39"/>
      <c r="AG338" s="111" t="s">
        <v>21</v>
      </c>
      <c r="AH338" s="111" t="s">
        <v>21</v>
      </c>
      <c r="AI338" s="111" t="s">
        <v>21</v>
      </c>
      <c r="AJ338" s="111" t="s">
        <v>21</v>
      </c>
      <c r="AK338" s="111" t="s">
        <v>1541</v>
      </c>
      <c r="AL338" s="111" t="s">
        <v>21</v>
      </c>
      <c r="AM338" s="111" t="b">
        <f>IF(AND(Table3[[#This Row],[Column68]]=TRUE,COUNTBLANK(Table3[[#This Row],[Date 1]:[Date 8]])=8),TRUE,FALSE)</f>
        <v>0</v>
      </c>
      <c r="AN338" s="111" t="b">
        <f>COUNTIF(Table3[[#This Row],[512]:[51]],"yes")&gt;0</f>
        <v>0</v>
      </c>
      <c r="AO338" s="40" t="str">
        <f>IF(Table3[[#This Row],[512]]="yes",Table3[[#This Row],[Column1]],"")</f>
        <v/>
      </c>
      <c r="AP338" s="40" t="str">
        <f>IF(Table3[[#This Row],[250]]="yes",Table3[[#This Row],[Column1.5]],"")</f>
        <v/>
      </c>
      <c r="AQ338" s="40" t="str">
        <f>IF(Table3[[#This Row],[288]]="yes",Table3[[#This Row],[Column2]],"")</f>
        <v/>
      </c>
      <c r="AR338" s="40" t="str">
        <f>IF(Table3[[#This Row],[144]]="yes",Table3[[#This Row],[Column3]],"")</f>
        <v/>
      </c>
      <c r="AS338" s="40" t="str">
        <f>IF(Table3[[#This Row],[26]]="yes",Table3[[#This Row],[Column4]],"")</f>
        <v/>
      </c>
      <c r="AT338" s="40" t="str">
        <f>IF(Table3[[#This Row],[51]]="yes",Table3[[#This Row],[Column5]],"")</f>
        <v/>
      </c>
      <c r="AU338" s="25" t="str">
        <f>IF(COUNTBLANK(Table3[[#This Row],[Date 1]:[Date 8]])=7,IF(Table3[[#This Row],[Column9]]&lt;&gt;"",IF(SUM(L338:S338)&lt;&gt;0,Table3[[#This Row],[Column9]],""),""),(SUBSTITUTE(TRIM(SUBSTITUTE(AO338&amp;","&amp;AP338&amp;","&amp;AQ338&amp;","&amp;AR338&amp;","&amp;AS338&amp;","&amp;AT338&amp;",",","," "))," ",", ")))</f>
        <v/>
      </c>
      <c r="AV338" s="31" t="e">
        <f>IF(COUNTBLANK(L338:AC338)&lt;&gt;13,IF(Table3[[#This Row],[Comments]]="Please order in multiples of 20. Minimum order of 100.",IF(COUNTBLANK(Table3[[#This Row],[Date 1]:[Order]])=12,"",1),1),IF(OR(F338="yes",G338="yes",H338="yes",I338="yes",J338="yes",K338="yes",#REF!="yes"),1,""))</f>
        <v>#REF!</v>
      </c>
    </row>
    <row r="339" spans="1:48" ht="36" thickBot="1" x14ac:dyDescent="0.4">
      <c r="A339" s="23" t="s">
        <v>128</v>
      </c>
      <c r="B339" s="125">
        <v>8100</v>
      </c>
      <c r="C339" s="13" t="s">
        <v>456</v>
      </c>
      <c r="D339" s="28" t="s">
        <v>1531</v>
      </c>
      <c r="E339" s="27"/>
      <c r="F339" s="26" t="s">
        <v>21</v>
      </c>
      <c r="G339" s="26" t="s">
        <v>21</v>
      </c>
      <c r="H339" s="26" t="s">
        <v>21</v>
      </c>
      <c r="I339" s="26" t="s">
        <v>21</v>
      </c>
      <c r="J339" s="26" t="s">
        <v>88</v>
      </c>
      <c r="K339" s="26" t="s">
        <v>21</v>
      </c>
      <c r="L339" s="19"/>
      <c r="M339" s="17"/>
      <c r="N339" s="17"/>
      <c r="O339" s="17"/>
      <c r="P339" s="17"/>
      <c r="Q339" s="17"/>
      <c r="R339" s="17"/>
      <c r="S339" s="18"/>
      <c r="T339" s="131" t="str">
        <f>Table3[[#This Row],[Column12]]</f>
        <v>Auto:</v>
      </c>
      <c r="U339" s="22"/>
      <c r="V339" s="46" t="str">
        <f>IF(Table3[[#This Row],[TagOrderMethod]]="Ratio:","plants per 1 tag",IF(Table3[[#This Row],[TagOrderMethod]]="tags included","",IF(Table3[[#This Row],[TagOrderMethod]]="Qty:","tags",IF(Table3[[#This Row],[TagOrderMethod]]="Auto:",IF(U339&lt;&gt;"","tags","")))))</f>
        <v/>
      </c>
      <c r="W339" s="14">
        <v>25</v>
      </c>
      <c r="X339" s="14" t="str">
        <f>IF(ISNUMBER(SEARCH("tag",Table3[[#This Row],[Notes]])), "Yes", "No")</f>
        <v>No</v>
      </c>
      <c r="Y339" s="14" t="str">
        <f>IF(Table3[[#This Row],[Column11]]="yes","tags included","Auto:")</f>
        <v>Auto:</v>
      </c>
      <c r="Z33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3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Row],[TagOrderMethod]]="Auto:",IF(U339&gt;0,U339,IF(COUNTBLANK(L339:S339)=8,"",(IF(Table3[[#This Row],[Column11]]&lt;&gt;"no",Table3[[#This Row],[Size]]*(SUM(Table3[[#This Row],[Date 1]:[Date 8]])),"")))),""))),(Table3[[#This Row],[Bundle]])),"")</f>
        <v/>
      </c>
      <c r="AB339" s="86" t="str">
        <f t="shared" si="8"/>
        <v/>
      </c>
      <c r="AC339" s="68"/>
      <c r="AD339" s="37"/>
      <c r="AE339" s="38"/>
      <c r="AF339" s="39"/>
      <c r="AG339" s="111" t="s">
        <v>21</v>
      </c>
      <c r="AH339" s="111" t="s">
        <v>21</v>
      </c>
      <c r="AI339" s="111" t="s">
        <v>21</v>
      </c>
      <c r="AJ339" s="111" t="s">
        <v>21</v>
      </c>
      <c r="AK339" s="111" t="s">
        <v>1542</v>
      </c>
      <c r="AL339" s="111" t="s">
        <v>21</v>
      </c>
      <c r="AM339" s="111" t="b">
        <f>IF(AND(Table3[[#This Row],[Column68]]=TRUE,COUNTBLANK(Table3[[#This Row],[Date 1]:[Date 8]])=8),TRUE,FALSE)</f>
        <v>0</v>
      </c>
      <c r="AN339" s="111" t="b">
        <f>COUNTIF(Table3[[#This Row],[512]:[51]],"yes")&gt;0</f>
        <v>0</v>
      </c>
      <c r="AO339" s="40" t="str">
        <f>IF(Table3[[#This Row],[512]]="yes",Table3[[#This Row],[Column1]],"")</f>
        <v/>
      </c>
      <c r="AP339" s="40" t="str">
        <f>IF(Table3[[#This Row],[250]]="yes",Table3[[#This Row],[Column1.5]],"")</f>
        <v/>
      </c>
      <c r="AQ339" s="40" t="str">
        <f>IF(Table3[[#This Row],[288]]="yes",Table3[[#This Row],[Column2]],"")</f>
        <v/>
      </c>
      <c r="AR339" s="40" t="str">
        <f>IF(Table3[[#This Row],[144]]="yes",Table3[[#This Row],[Column3]],"")</f>
        <v/>
      </c>
      <c r="AS339" s="40" t="str">
        <f>IF(Table3[[#This Row],[26]]="yes",Table3[[#This Row],[Column4]],"")</f>
        <v/>
      </c>
      <c r="AT339" s="40" t="str">
        <f>IF(Table3[[#This Row],[51]]="yes",Table3[[#This Row],[Column5]],"")</f>
        <v/>
      </c>
      <c r="AU339" s="25" t="str">
        <f>IF(COUNTBLANK(Table3[[#This Row],[Date 1]:[Date 8]])=7,IF(Table3[[#This Row],[Column9]]&lt;&gt;"",IF(SUM(L339:S339)&lt;&gt;0,Table3[[#This Row],[Column9]],""),""),(SUBSTITUTE(TRIM(SUBSTITUTE(AO339&amp;","&amp;AP339&amp;","&amp;AQ339&amp;","&amp;AR339&amp;","&amp;AS339&amp;","&amp;AT339&amp;",",","," "))," ",", ")))</f>
        <v/>
      </c>
      <c r="AV339" s="31" t="e">
        <f>IF(COUNTBLANK(L339:AC339)&lt;&gt;13,IF(Table3[[#This Row],[Comments]]="Please order in multiples of 20. Minimum order of 100.",IF(COUNTBLANK(Table3[[#This Row],[Date 1]:[Order]])=12,"",1),1),IF(OR(F339="yes",G339="yes",H339="yes",I339="yes",J339="yes",K339="yes",#REF!="yes"),1,""))</f>
        <v>#REF!</v>
      </c>
    </row>
    <row r="340" spans="1:48" ht="36" thickBot="1" x14ac:dyDescent="0.4">
      <c r="A340" s="23" t="s">
        <v>128</v>
      </c>
      <c r="B340" s="125">
        <v>8105</v>
      </c>
      <c r="C340" s="13" t="s">
        <v>456</v>
      </c>
      <c r="D340" s="28" t="s">
        <v>201</v>
      </c>
      <c r="E340" s="27"/>
      <c r="F340" s="26" t="s">
        <v>21</v>
      </c>
      <c r="G340" s="26" t="s">
        <v>21</v>
      </c>
      <c r="H340" s="26" t="s">
        <v>21</v>
      </c>
      <c r="I340" s="26" t="s">
        <v>21</v>
      </c>
      <c r="J340" s="26" t="s">
        <v>88</v>
      </c>
      <c r="K340" s="26" t="s">
        <v>21</v>
      </c>
      <c r="L340" s="19"/>
      <c r="M340" s="17"/>
      <c r="N340" s="17"/>
      <c r="O340" s="17"/>
      <c r="P340" s="17"/>
      <c r="Q340" s="17"/>
      <c r="R340" s="17"/>
      <c r="S340" s="18"/>
      <c r="T340" s="131" t="str">
        <f>Table3[[#This Row],[Column12]]</f>
        <v>Auto:</v>
      </c>
      <c r="U340" s="22"/>
      <c r="V340" s="46" t="str">
        <f>IF(Table3[[#This Row],[TagOrderMethod]]="Ratio:","plants per 1 tag",IF(Table3[[#This Row],[TagOrderMethod]]="tags included","",IF(Table3[[#This Row],[TagOrderMethod]]="Qty:","tags",IF(Table3[[#This Row],[TagOrderMethod]]="Auto:",IF(U340&lt;&gt;"","tags","")))))</f>
        <v/>
      </c>
      <c r="W340" s="14">
        <v>25</v>
      </c>
      <c r="X340" s="14" t="str">
        <f>IF(ISNUMBER(SEARCH("tag",Table3[[#This Row],[Notes]])), "Yes", "No")</f>
        <v>No</v>
      </c>
      <c r="Y340" s="14" t="str">
        <f>IF(Table3[[#This Row],[Column11]]="yes","tags included","Auto:")</f>
        <v>Auto:</v>
      </c>
      <c r="Z34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Row],[TagOrderMethod]]="Auto:",IF(U340&gt;0,U340,IF(COUNTBLANK(L340:S340)=8,"",(IF(Table3[[#This Row],[Column11]]&lt;&gt;"no",Table3[[#This Row],[Size]]*(SUM(Table3[[#This Row],[Date 1]:[Date 8]])),"")))),""))),(Table3[[#This Row],[Bundle]])),"")</f>
        <v/>
      </c>
      <c r="AB340" s="86" t="str">
        <f t="shared" si="8"/>
        <v/>
      </c>
      <c r="AC340" s="68"/>
      <c r="AD340" s="37"/>
      <c r="AE340" s="38"/>
      <c r="AF340" s="39"/>
      <c r="AG340" s="111" t="s">
        <v>21</v>
      </c>
      <c r="AH340" s="111" t="s">
        <v>21</v>
      </c>
      <c r="AI340" s="111" t="s">
        <v>21</v>
      </c>
      <c r="AJ340" s="111" t="s">
        <v>21</v>
      </c>
      <c r="AK340" s="111" t="s">
        <v>1543</v>
      </c>
      <c r="AL340" s="111" t="s">
        <v>21</v>
      </c>
      <c r="AM340" s="111" t="b">
        <f>IF(AND(Table3[[#This Row],[Column68]]=TRUE,COUNTBLANK(Table3[[#This Row],[Date 1]:[Date 8]])=8),TRUE,FALSE)</f>
        <v>0</v>
      </c>
      <c r="AN340" s="111" t="b">
        <f>COUNTIF(Table3[[#This Row],[512]:[51]],"yes")&gt;0</f>
        <v>0</v>
      </c>
      <c r="AO340" s="40" t="str">
        <f>IF(Table3[[#This Row],[512]]="yes",Table3[[#This Row],[Column1]],"")</f>
        <v/>
      </c>
      <c r="AP340" s="40" t="str">
        <f>IF(Table3[[#This Row],[250]]="yes",Table3[[#This Row],[Column1.5]],"")</f>
        <v/>
      </c>
      <c r="AQ340" s="40" t="str">
        <f>IF(Table3[[#This Row],[288]]="yes",Table3[[#This Row],[Column2]],"")</f>
        <v/>
      </c>
      <c r="AR340" s="40" t="str">
        <f>IF(Table3[[#This Row],[144]]="yes",Table3[[#This Row],[Column3]],"")</f>
        <v/>
      </c>
      <c r="AS340" s="40" t="str">
        <f>IF(Table3[[#This Row],[26]]="yes",Table3[[#This Row],[Column4]],"")</f>
        <v/>
      </c>
      <c r="AT340" s="40" t="str">
        <f>IF(Table3[[#This Row],[51]]="yes",Table3[[#This Row],[Column5]],"")</f>
        <v/>
      </c>
      <c r="AU340" s="25" t="str">
        <f>IF(COUNTBLANK(Table3[[#This Row],[Date 1]:[Date 8]])=7,IF(Table3[[#This Row],[Column9]]&lt;&gt;"",IF(SUM(L340:S340)&lt;&gt;0,Table3[[#This Row],[Column9]],""),""),(SUBSTITUTE(TRIM(SUBSTITUTE(AO340&amp;","&amp;AP340&amp;","&amp;AQ340&amp;","&amp;AR340&amp;","&amp;AS340&amp;","&amp;AT340&amp;",",","," "))," ",", ")))</f>
        <v/>
      </c>
      <c r="AV340" s="31" t="e">
        <f>IF(COUNTBLANK(L340:AC340)&lt;&gt;13,IF(Table3[[#This Row],[Comments]]="Please order in multiples of 20. Minimum order of 100.",IF(COUNTBLANK(Table3[[#This Row],[Date 1]:[Order]])=12,"",1),1),IF(OR(F340="yes",G340="yes",H340="yes",I340="yes",J340="yes",K340="yes",#REF!="yes"),1,""))</f>
        <v>#REF!</v>
      </c>
    </row>
    <row r="341" spans="1:48" ht="36" thickBot="1" x14ac:dyDescent="0.4">
      <c r="A341" s="23" t="s">
        <v>128</v>
      </c>
      <c r="B341" s="125">
        <v>8110</v>
      </c>
      <c r="C341" s="13" t="s">
        <v>456</v>
      </c>
      <c r="D341" s="28" t="s">
        <v>160</v>
      </c>
      <c r="E341" s="27"/>
      <c r="F341" s="26" t="s">
        <v>21</v>
      </c>
      <c r="G341" s="26" t="s">
        <v>21</v>
      </c>
      <c r="H341" s="26" t="s">
        <v>21</v>
      </c>
      <c r="I341" s="26" t="s">
        <v>21</v>
      </c>
      <c r="J341" s="26" t="s">
        <v>88</v>
      </c>
      <c r="K341" s="26" t="s">
        <v>21</v>
      </c>
      <c r="L341" s="19"/>
      <c r="M341" s="17"/>
      <c r="N341" s="17"/>
      <c r="O341" s="17"/>
      <c r="P341" s="17"/>
      <c r="Q341" s="17"/>
      <c r="R341" s="17"/>
      <c r="S341" s="18"/>
      <c r="T341" s="131" t="str">
        <f>Table3[[#This Row],[Column12]]</f>
        <v>Auto:</v>
      </c>
      <c r="U341" s="22"/>
      <c r="V341" s="46" t="str">
        <f>IF(Table3[[#This Row],[TagOrderMethod]]="Ratio:","plants per 1 tag",IF(Table3[[#This Row],[TagOrderMethod]]="tags included","",IF(Table3[[#This Row],[TagOrderMethod]]="Qty:","tags",IF(Table3[[#This Row],[TagOrderMethod]]="Auto:",IF(U341&lt;&gt;"","tags","")))))</f>
        <v/>
      </c>
      <c r="W341" s="14">
        <v>25</v>
      </c>
      <c r="X341" s="14" t="str">
        <f>IF(ISNUMBER(SEARCH("tag",Table3[[#This Row],[Notes]])), "Yes", "No")</f>
        <v>No</v>
      </c>
      <c r="Y341" s="14" t="str">
        <f>IF(Table3[[#This Row],[Column11]]="yes","tags included","Auto:")</f>
        <v>Auto:</v>
      </c>
      <c r="Z34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Row],[TagOrderMethod]]="Auto:",IF(U341&gt;0,U341,IF(COUNTBLANK(L341:S341)=8,"",(IF(Table3[[#This Row],[Column11]]&lt;&gt;"no",Table3[[#This Row],[Size]]*(SUM(Table3[[#This Row],[Date 1]:[Date 8]])),"")))),""))),(Table3[[#This Row],[Bundle]])),"")</f>
        <v/>
      </c>
      <c r="AB341" s="86" t="str">
        <f t="shared" si="8"/>
        <v/>
      </c>
      <c r="AC341" s="68"/>
      <c r="AD341" s="37"/>
      <c r="AE341" s="38"/>
      <c r="AF341" s="39"/>
      <c r="AG341" s="111" t="s">
        <v>21</v>
      </c>
      <c r="AH341" s="111" t="s">
        <v>21</v>
      </c>
      <c r="AI341" s="111" t="s">
        <v>21</v>
      </c>
      <c r="AJ341" s="111" t="s">
        <v>21</v>
      </c>
      <c r="AK341" s="111" t="s">
        <v>1544</v>
      </c>
      <c r="AL341" s="111" t="s">
        <v>21</v>
      </c>
      <c r="AM341" s="111" t="b">
        <f>IF(AND(Table3[[#This Row],[Column68]]=TRUE,COUNTBLANK(Table3[[#This Row],[Date 1]:[Date 8]])=8),TRUE,FALSE)</f>
        <v>0</v>
      </c>
      <c r="AN341" s="111" t="b">
        <f>COUNTIF(Table3[[#This Row],[512]:[51]],"yes")&gt;0</f>
        <v>0</v>
      </c>
      <c r="AO341" s="40" t="str">
        <f>IF(Table3[[#This Row],[512]]="yes",Table3[[#This Row],[Column1]],"")</f>
        <v/>
      </c>
      <c r="AP341" s="40" t="str">
        <f>IF(Table3[[#This Row],[250]]="yes",Table3[[#This Row],[Column1.5]],"")</f>
        <v/>
      </c>
      <c r="AQ341" s="40" t="str">
        <f>IF(Table3[[#This Row],[288]]="yes",Table3[[#This Row],[Column2]],"")</f>
        <v/>
      </c>
      <c r="AR341" s="40" t="str">
        <f>IF(Table3[[#This Row],[144]]="yes",Table3[[#This Row],[Column3]],"")</f>
        <v/>
      </c>
      <c r="AS341" s="40" t="str">
        <f>IF(Table3[[#This Row],[26]]="yes",Table3[[#This Row],[Column4]],"")</f>
        <v/>
      </c>
      <c r="AT341" s="40" t="str">
        <f>IF(Table3[[#This Row],[51]]="yes",Table3[[#This Row],[Column5]],"")</f>
        <v/>
      </c>
      <c r="AU341" s="25" t="str">
        <f>IF(COUNTBLANK(Table3[[#This Row],[Date 1]:[Date 8]])=7,IF(Table3[[#This Row],[Column9]]&lt;&gt;"",IF(SUM(L341:S341)&lt;&gt;0,Table3[[#This Row],[Column9]],""),""),(SUBSTITUTE(TRIM(SUBSTITUTE(AO341&amp;","&amp;AP341&amp;","&amp;AQ341&amp;","&amp;AR341&amp;","&amp;AS341&amp;","&amp;AT341&amp;",",","," "))," ",", ")))</f>
        <v/>
      </c>
      <c r="AV341" s="31" t="e">
        <f>IF(COUNTBLANK(L341:AC341)&lt;&gt;13,IF(Table3[[#This Row],[Comments]]="Please order in multiples of 20. Minimum order of 100.",IF(COUNTBLANK(Table3[[#This Row],[Date 1]:[Order]])=12,"",1),1),IF(OR(F341="yes",G341="yes",H341="yes",I341="yes",J341="yes",K341="yes",#REF!="yes"),1,""))</f>
        <v>#REF!</v>
      </c>
    </row>
    <row r="342" spans="1:48" ht="36" thickBot="1" x14ac:dyDescent="0.4">
      <c r="A342" s="23" t="s">
        <v>128</v>
      </c>
      <c r="B342" s="125">
        <v>8185</v>
      </c>
      <c r="C342" s="13" t="s">
        <v>456</v>
      </c>
      <c r="D342" s="28" t="s">
        <v>685</v>
      </c>
      <c r="E342" s="27"/>
      <c r="F342" s="26" t="s">
        <v>21</v>
      </c>
      <c r="G342" s="26" t="s">
        <v>21</v>
      </c>
      <c r="H342" s="26" t="s">
        <v>21</v>
      </c>
      <c r="I342" s="26" t="s">
        <v>21</v>
      </c>
      <c r="J342" s="26" t="s">
        <v>88</v>
      </c>
      <c r="K342" s="26" t="s">
        <v>21</v>
      </c>
      <c r="L342" s="19"/>
      <c r="M342" s="17"/>
      <c r="N342" s="17"/>
      <c r="O342" s="17"/>
      <c r="P342" s="17"/>
      <c r="Q342" s="17"/>
      <c r="R342" s="17"/>
      <c r="S342" s="18"/>
      <c r="T342" s="131" t="str">
        <f>Table3[[#This Row],[Column12]]</f>
        <v>Auto:</v>
      </c>
      <c r="U342" s="22"/>
      <c r="V342" s="46" t="str">
        <f>IF(Table3[[#This Row],[TagOrderMethod]]="Ratio:","plants per 1 tag",IF(Table3[[#This Row],[TagOrderMethod]]="tags included","",IF(Table3[[#This Row],[TagOrderMethod]]="Qty:","tags",IF(Table3[[#This Row],[TagOrderMethod]]="Auto:",IF(U342&lt;&gt;"","tags","")))))</f>
        <v/>
      </c>
      <c r="W342" s="14">
        <v>25</v>
      </c>
      <c r="X342" s="14" t="str">
        <f>IF(ISNUMBER(SEARCH("tag",Table3[[#This Row],[Notes]])), "Yes", "No")</f>
        <v>No</v>
      </c>
      <c r="Y342" s="14" t="str">
        <f>IF(Table3[[#This Row],[Column11]]="yes","tags included","Auto:")</f>
        <v>Auto:</v>
      </c>
      <c r="Z34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Row],[TagOrderMethod]]="Auto:",IF(U342&gt;0,U342,IF(COUNTBLANK(L342:S342)=8,"",(IF(Table3[[#This Row],[Column11]]&lt;&gt;"no",Table3[[#This Row],[Size]]*(SUM(Table3[[#This Row],[Date 1]:[Date 8]])),"")))),""))),(Table3[[#This Row],[Bundle]])),"")</f>
        <v/>
      </c>
      <c r="AB342" s="86" t="str">
        <f t="shared" si="8"/>
        <v/>
      </c>
      <c r="AC342" s="68"/>
      <c r="AD342" s="37"/>
      <c r="AE342" s="38"/>
      <c r="AF342" s="39"/>
      <c r="AG342" s="111" t="s">
        <v>21</v>
      </c>
      <c r="AH342" s="111" t="s">
        <v>21</v>
      </c>
      <c r="AI342" s="111" t="s">
        <v>21</v>
      </c>
      <c r="AJ342" s="111" t="s">
        <v>21</v>
      </c>
      <c r="AK342" s="111" t="s">
        <v>323</v>
      </c>
      <c r="AL342" s="111" t="s">
        <v>21</v>
      </c>
      <c r="AM342" s="111" t="b">
        <f>IF(AND(Table3[[#This Row],[Column68]]=TRUE,COUNTBLANK(Table3[[#This Row],[Date 1]:[Date 8]])=8),TRUE,FALSE)</f>
        <v>0</v>
      </c>
      <c r="AN342" s="111" t="b">
        <f>COUNTIF(Table3[[#This Row],[512]:[51]],"yes")&gt;0</f>
        <v>0</v>
      </c>
      <c r="AO342" s="40" t="str">
        <f>IF(Table3[[#This Row],[512]]="yes",Table3[[#This Row],[Column1]],"")</f>
        <v/>
      </c>
      <c r="AP342" s="40" t="str">
        <f>IF(Table3[[#This Row],[250]]="yes",Table3[[#This Row],[Column1.5]],"")</f>
        <v/>
      </c>
      <c r="AQ342" s="40" t="str">
        <f>IF(Table3[[#This Row],[288]]="yes",Table3[[#This Row],[Column2]],"")</f>
        <v/>
      </c>
      <c r="AR342" s="40" t="str">
        <f>IF(Table3[[#This Row],[144]]="yes",Table3[[#This Row],[Column3]],"")</f>
        <v/>
      </c>
      <c r="AS342" s="40" t="str">
        <f>IF(Table3[[#This Row],[26]]="yes",Table3[[#This Row],[Column4]],"")</f>
        <v/>
      </c>
      <c r="AT342" s="40" t="str">
        <f>IF(Table3[[#This Row],[51]]="yes",Table3[[#This Row],[Column5]],"")</f>
        <v/>
      </c>
      <c r="AU342" s="25" t="str">
        <f>IF(COUNTBLANK(Table3[[#This Row],[Date 1]:[Date 8]])=7,IF(Table3[[#This Row],[Column9]]&lt;&gt;"",IF(SUM(L342:S342)&lt;&gt;0,Table3[[#This Row],[Column9]],""),""),(SUBSTITUTE(TRIM(SUBSTITUTE(AO342&amp;","&amp;AP342&amp;","&amp;AQ342&amp;","&amp;AR342&amp;","&amp;AS342&amp;","&amp;AT342&amp;",",","," "))," ",", ")))</f>
        <v/>
      </c>
      <c r="AV342" s="31" t="e">
        <f>IF(COUNTBLANK(L342:AC342)&lt;&gt;13,IF(Table3[[#This Row],[Comments]]="Please order in multiples of 20. Minimum order of 100.",IF(COUNTBLANK(Table3[[#This Row],[Date 1]:[Order]])=12,"",1),1),IF(OR(F342="yes",G342="yes",H342="yes",I342="yes",J342="yes",K342="yes",#REF!="yes"),1,""))</f>
        <v>#REF!</v>
      </c>
    </row>
    <row r="343" spans="1:48" ht="36" thickBot="1" x14ac:dyDescent="0.4">
      <c r="A343" s="23" t="s">
        <v>128</v>
      </c>
      <c r="B343" s="125">
        <v>8195</v>
      </c>
      <c r="C343" s="13" t="s">
        <v>456</v>
      </c>
      <c r="D343" s="28" t="s">
        <v>202</v>
      </c>
      <c r="E343" s="27"/>
      <c r="F343" s="26" t="s">
        <v>21</v>
      </c>
      <c r="G343" s="26" t="s">
        <v>21</v>
      </c>
      <c r="H343" s="26" t="s">
        <v>21</v>
      </c>
      <c r="I343" s="26" t="s">
        <v>21</v>
      </c>
      <c r="J343" s="26" t="s">
        <v>88</v>
      </c>
      <c r="K343" s="26" t="s">
        <v>21</v>
      </c>
      <c r="L343" s="19"/>
      <c r="M343" s="17"/>
      <c r="N343" s="17"/>
      <c r="O343" s="17"/>
      <c r="P343" s="17"/>
      <c r="Q343" s="17"/>
      <c r="R343" s="17"/>
      <c r="S343" s="18"/>
      <c r="T343" s="131" t="str">
        <f>Table3[[#This Row],[Column12]]</f>
        <v>Auto:</v>
      </c>
      <c r="U343" s="22"/>
      <c r="V343" s="46" t="str">
        <f>IF(Table3[[#This Row],[TagOrderMethod]]="Ratio:","plants per 1 tag",IF(Table3[[#This Row],[TagOrderMethod]]="tags included","",IF(Table3[[#This Row],[TagOrderMethod]]="Qty:","tags",IF(Table3[[#This Row],[TagOrderMethod]]="Auto:",IF(U343&lt;&gt;"","tags","")))))</f>
        <v/>
      </c>
      <c r="W343" s="14">
        <v>25</v>
      </c>
      <c r="X343" s="14" t="str">
        <f>IF(ISNUMBER(SEARCH("tag",Table3[[#This Row],[Notes]])), "Yes", "No")</f>
        <v>No</v>
      </c>
      <c r="Y343" s="14" t="str">
        <f>IF(Table3[[#This Row],[Column11]]="yes","tags included","Auto:")</f>
        <v>Auto:</v>
      </c>
      <c r="Z34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Row],[TagOrderMethod]]="Auto:",IF(U343&gt;0,U343,IF(COUNTBLANK(L343:S343)=8,"",(IF(Table3[[#This Row],[Column11]]&lt;&gt;"no",Table3[[#This Row],[Size]]*(SUM(Table3[[#This Row],[Date 1]:[Date 8]])),"")))),""))),(Table3[[#This Row],[Bundle]])),"")</f>
        <v/>
      </c>
      <c r="AB343" s="86" t="str">
        <f t="shared" si="8"/>
        <v/>
      </c>
      <c r="AC343" s="68"/>
      <c r="AD343" s="37"/>
      <c r="AE343" s="38"/>
      <c r="AF343" s="39"/>
      <c r="AG343" s="111" t="s">
        <v>21</v>
      </c>
      <c r="AH343" s="111" t="s">
        <v>21</v>
      </c>
      <c r="AI343" s="111" t="s">
        <v>21</v>
      </c>
      <c r="AJ343" s="111" t="s">
        <v>21</v>
      </c>
      <c r="AK343" s="111" t="s">
        <v>324</v>
      </c>
      <c r="AL343" s="111" t="s">
        <v>21</v>
      </c>
      <c r="AM343" s="111" t="b">
        <f>IF(AND(Table3[[#This Row],[Column68]]=TRUE,COUNTBLANK(Table3[[#This Row],[Date 1]:[Date 8]])=8),TRUE,FALSE)</f>
        <v>0</v>
      </c>
      <c r="AN343" s="111" t="b">
        <f>COUNTIF(Table3[[#This Row],[512]:[51]],"yes")&gt;0</f>
        <v>0</v>
      </c>
      <c r="AO343" s="40" t="str">
        <f>IF(Table3[[#This Row],[512]]="yes",Table3[[#This Row],[Column1]],"")</f>
        <v/>
      </c>
      <c r="AP343" s="40" t="str">
        <f>IF(Table3[[#This Row],[250]]="yes",Table3[[#This Row],[Column1.5]],"")</f>
        <v/>
      </c>
      <c r="AQ343" s="40" t="str">
        <f>IF(Table3[[#This Row],[288]]="yes",Table3[[#This Row],[Column2]],"")</f>
        <v/>
      </c>
      <c r="AR343" s="40" t="str">
        <f>IF(Table3[[#This Row],[144]]="yes",Table3[[#This Row],[Column3]],"")</f>
        <v/>
      </c>
      <c r="AS343" s="40" t="str">
        <f>IF(Table3[[#This Row],[26]]="yes",Table3[[#This Row],[Column4]],"")</f>
        <v/>
      </c>
      <c r="AT343" s="40" t="str">
        <f>IF(Table3[[#This Row],[51]]="yes",Table3[[#This Row],[Column5]],"")</f>
        <v/>
      </c>
      <c r="AU343" s="25" t="str">
        <f>IF(COUNTBLANK(Table3[[#This Row],[Date 1]:[Date 8]])=7,IF(Table3[[#This Row],[Column9]]&lt;&gt;"",IF(SUM(L343:S343)&lt;&gt;0,Table3[[#This Row],[Column9]],""),""),(SUBSTITUTE(TRIM(SUBSTITUTE(AO343&amp;","&amp;AP343&amp;","&amp;AQ343&amp;","&amp;AR343&amp;","&amp;AS343&amp;","&amp;AT343&amp;",",","," "))," ",", ")))</f>
        <v/>
      </c>
      <c r="AV343" s="31" t="e">
        <f>IF(COUNTBLANK(L343:AC343)&lt;&gt;13,IF(Table3[[#This Row],[Comments]]="Please order in multiples of 20. Minimum order of 100.",IF(COUNTBLANK(Table3[[#This Row],[Date 1]:[Order]])=12,"",1),1),IF(OR(F343="yes",G343="yes",H343="yes",I343="yes",J343="yes",K343="yes",#REF!="yes"),1,""))</f>
        <v>#REF!</v>
      </c>
    </row>
    <row r="344" spans="1:48" ht="36" thickBot="1" x14ac:dyDescent="0.4">
      <c r="A344" s="23" t="s">
        <v>128</v>
      </c>
      <c r="B344" s="125">
        <v>8210</v>
      </c>
      <c r="C344" s="13" t="s">
        <v>456</v>
      </c>
      <c r="D344" s="28" t="s">
        <v>686</v>
      </c>
      <c r="E344" s="27"/>
      <c r="F344" s="26" t="s">
        <v>21</v>
      </c>
      <c r="G344" s="26" t="s">
        <v>21</v>
      </c>
      <c r="H344" s="26" t="s">
        <v>21</v>
      </c>
      <c r="I344" s="26" t="s">
        <v>21</v>
      </c>
      <c r="J344" s="26" t="s">
        <v>88</v>
      </c>
      <c r="K344" s="26" t="s">
        <v>21</v>
      </c>
      <c r="L344" s="19"/>
      <c r="M344" s="17"/>
      <c r="N344" s="17"/>
      <c r="O344" s="17"/>
      <c r="P344" s="17"/>
      <c r="Q344" s="17"/>
      <c r="R344" s="17"/>
      <c r="S344" s="18"/>
      <c r="T344" s="131" t="str">
        <f>Table3[[#This Row],[Column12]]</f>
        <v>Auto:</v>
      </c>
      <c r="U344" s="22"/>
      <c r="V344" s="46" t="str">
        <f>IF(Table3[[#This Row],[TagOrderMethod]]="Ratio:","plants per 1 tag",IF(Table3[[#This Row],[TagOrderMethod]]="tags included","",IF(Table3[[#This Row],[TagOrderMethod]]="Qty:","tags",IF(Table3[[#This Row],[TagOrderMethod]]="Auto:",IF(U344&lt;&gt;"","tags","")))))</f>
        <v/>
      </c>
      <c r="W344" s="14">
        <v>25</v>
      </c>
      <c r="X344" s="14" t="str">
        <f>IF(ISNUMBER(SEARCH("tag",Table3[[#This Row],[Notes]])), "Yes", "No")</f>
        <v>No</v>
      </c>
      <c r="Y344" s="14" t="str">
        <f>IF(Table3[[#This Row],[Column11]]="yes","tags included","Auto:")</f>
        <v>Auto:</v>
      </c>
      <c r="Z34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Row],[TagOrderMethod]]="Auto:",IF(U344&gt;0,U344,IF(COUNTBLANK(L344:S344)=8,"",(IF(Table3[[#This Row],[Column11]]&lt;&gt;"no",Table3[[#This Row],[Size]]*(SUM(Table3[[#This Row],[Date 1]:[Date 8]])),"")))),""))),(Table3[[#This Row],[Bundle]])),"")</f>
        <v/>
      </c>
      <c r="AB344" s="86" t="str">
        <f t="shared" si="8"/>
        <v/>
      </c>
      <c r="AC344" s="68"/>
      <c r="AD344" s="37"/>
      <c r="AE344" s="38"/>
      <c r="AF344" s="39"/>
      <c r="AG344" s="111" t="s">
        <v>21</v>
      </c>
      <c r="AH344" s="111" t="s">
        <v>21</v>
      </c>
      <c r="AI344" s="111" t="s">
        <v>21</v>
      </c>
      <c r="AJ344" s="111" t="s">
        <v>21</v>
      </c>
      <c r="AK344" s="111" t="s">
        <v>1545</v>
      </c>
      <c r="AL344" s="111" t="s">
        <v>21</v>
      </c>
      <c r="AM344" s="111" t="b">
        <f>IF(AND(Table3[[#This Row],[Column68]]=TRUE,COUNTBLANK(Table3[[#This Row],[Date 1]:[Date 8]])=8),TRUE,FALSE)</f>
        <v>0</v>
      </c>
      <c r="AN344" s="111" t="b">
        <f>COUNTIF(Table3[[#This Row],[512]:[51]],"yes")&gt;0</f>
        <v>0</v>
      </c>
      <c r="AO344" s="40" t="str">
        <f>IF(Table3[[#This Row],[512]]="yes",Table3[[#This Row],[Column1]],"")</f>
        <v/>
      </c>
      <c r="AP344" s="40" t="str">
        <f>IF(Table3[[#This Row],[250]]="yes",Table3[[#This Row],[Column1.5]],"")</f>
        <v/>
      </c>
      <c r="AQ344" s="40" t="str">
        <f>IF(Table3[[#This Row],[288]]="yes",Table3[[#This Row],[Column2]],"")</f>
        <v/>
      </c>
      <c r="AR344" s="40" t="str">
        <f>IF(Table3[[#This Row],[144]]="yes",Table3[[#This Row],[Column3]],"")</f>
        <v/>
      </c>
      <c r="AS344" s="40" t="str">
        <f>IF(Table3[[#This Row],[26]]="yes",Table3[[#This Row],[Column4]],"")</f>
        <v/>
      </c>
      <c r="AT344" s="40" t="str">
        <f>IF(Table3[[#This Row],[51]]="yes",Table3[[#This Row],[Column5]],"")</f>
        <v/>
      </c>
      <c r="AU344" s="25" t="str">
        <f>IF(COUNTBLANK(Table3[[#This Row],[Date 1]:[Date 8]])=7,IF(Table3[[#This Row],[Column9]]&lt;&gt;"",IF(SUM(L344:S344)&lt;&gt;0,Table3[[#This Row],[Column9]],""),""),(SUBSTITUTE(TRIM(SUBSTITUTE(AO344&amp;","&amp;AP344&amp;","&amp;AQ344&amp;","&amp;AR344&amp;","&amp;AS344&amp;","&amp;AT344&amp;",",","," "))," ",", ")))</f>
        <v/>
      </c>
      <c r="AV344" s="31" t="e">
        <f>IF(COUNTBLANK(L344:AC344)&lt;&gt;13,IF(Table3[[#This Row],[Comments]]="Please order in multiples of 20. Minimum order of 100.",IF(COUNTBLANK(Table3[[#This Row],[Date 1]:[Order]])=12,"",1),1),IF(OR(F344="yes",G344="yes",H344="yes",I344="yes",J344="yes",K344="yes",#REF!="yes"),1,""))</f>
        <v>#REF!</v>
      </c>
    </row>
    <row r="345" spans="1:48" ht="36" thickBot="1" x14ac:dyDescent="0.4">
      <c r="A345" s="23" t="s">
        <v>128</v>
      </c>
      <c r="B345" s="125">
        <v>8215</v>
      </c>
      <c r="C345" s="13" t="s">
        <v>456</v>
      </c>
      <c r="D345" s="28" t="s">
        <v>203</v>
      </c>
      <c r="E345" s="27"/>
      <c r="F345" s="26" t="s">
        <v>21</v>
      </c>
      <c r="G345" s="26" t="s">
        <v>21</v>
      </c>
      <c r="H345" s="26" t="s">
        <v>21</v>
      </c>
      <c r="I345" s="26" t="s">
        <v>21</v>
      </c>
      <c r="J345" s="26" t="s">
        <v>88</v>
      </c>
      <c r="K345" s="26" t="s">
        <v>21</v>
      </c>
      <c r="L345" s="19"/>
      <c r="M345" s="17"/>
      <c r="N345" s="17"/>
      <c r="O345" s="17"/>
      <c r="P345" s="17"/>
      <c r="Q345" s="17"/>
      <c r="R345" s="17"/>
      <c r="S345" s="18"/>
      <c r="T345" s="131" t="str">
        <f>Table3[[#This Row],[Column12]]</f>
        <v>Auto:</v>
      </c>
      <c r="U345" s="22"/>
      <c r="V345" s="46" t="str">
        <f>IF(Table3[[#This Row],[TagOrderMethod]]="Ratio:","plants per 1 tag",IF(Table3[[#This Row],[TagOrderMethod]]="tags included","",IF(Table3[[#This Row],[TagOrderMethod]]="Qty:","tags",IF(Table3[[#This Row],[TagOrderMethod]]="Auto:",IF(U345&lt;&gt;"","tags","")))))</f>
        <v/>
      </c>
      <c r="W345" s="14">
        <v>25</v>
      </c>
      <c r="X345" s="14" t="str">
        <f>IF(ISNUMBER(SEARCH("tag",Table3[[#This Row],[Notes]])), "Yes", "No")</f>
        <v>No</v>
      </c>
      <c r="Y345" s="14" t="str">
        <f>IF(Table3[[#This Row],[Column11]]="yes","tags included","Auto:")</f>
        <v>Auto:</v>
      </c>
      <c r="Z34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Row],[TagOrderMethod]]="Auto:",IF(U345&gt;0,U345,IF(COUNTBLANK(L345:S345)=8,"",(IF(Table3[[#This Row],[Column11]]&lt;&gt;"no",Table3[[#This Row],[Size]]*(SUM(Table3[[#This Row],[Date 1]:[Date 8]])),"")))),""))),(Table3[[#This Row],[Bundle]])),"")</f>
        <v/>
      </c>
      <c r="AB345" s="86" t="str">
        <f t="shared" si="8"/>
        <v/>
      </c>
      <c r="AC345" s="68"/>
      <c r="AD345" s="37"/>
      <c r="AE345" s="38"/>
      <c r="AF345" s="39"/>
      <c r="AG345" s="111" t="s">
        <v>21</v>
      </c>
      <c r="AH345" s="111" t="s">
        <v>21</v>
      </c>
      <c r="AI345" s="111" t="s">
        <v>21</v>
      </c>
      <c r="AJ345" s="111" t="s">
        <v>21</v>
      </c>
      <c r="AK345" s="111" t="s">
        <v>325</v>
      </c>
      <c r="AL345" s="111" t="s">
        <v>21</v>
      </c>
      <c r="AM345" s="111" t="b">
        <f>IF(AND(Table3[[#This Row],[Column68]]=TRUE,COUNTBLANK(Table3[[#This Row],[Date 1]:[Date 8]])=8),TRUE,FALSE)</f>
        <v>0</v>
      </c>
      <c r="AN345" s="111" t="b">
        <f>COUNTIF(Table3[[#This Row],[512]:[51]],"yes")&gt;0</f>
        <v>0</v>
      </c>
      <c r="AO345" s="40" t="str">
        <f>IF(Table3[[#This Row],[512]]="yes",Table3[[#This Row],[Column1]],"")</f>
        <v/>
      </c>
      <c r="AP345" s="40" t="str">
        <f>IF(Table3[[#This Row],[250]]="yes",Table3[[#This Row],[Column1.5]],"")</f>
        <v/>
      </c>
      <c r="AQ345" s="40" t="str">
        <f>IF(Table3[[#This Row],[288]]="yes",Table3[[#This Row],[Column2]],"")</f>
        <v/>
      </c>
      <c r="AR345" s="40" t="str">
        <f>IF(Table3[[#This Row],[144]]="yes",Table3[[#This Row],[Column3]],"")</f>
        <v/>
      </c>
      <c r="AS345" s="40" t="str">
        <f>IF(Table3[[#This Row],[26]]="yes",Table3[[#This Row],[Column4]],"")</f>
        <v/>
      </c>
      <c r="AT345" s="40" t="str">
        <f>IF(Table3[[#This Row],[51]]="yes",Table3[[#This Row],[Column5]],"")</f>
        <v/>
      </c>
      <c r="AU345" s="25" t="str">
        <f>IF(COUNTBLANK(Table3[[#This Row],[Date 1]:[Date 8]])=7,IF(Table3[[#This Row],[Column9]]&lt;&gt;"",IF(SUM(L345:S345)&lt;&gt;0,Table3[[#This Row],[Column9]],""),""),(SUBSTITUTE(TRIM(SUBSTITUTE(AO345&amp;","&amp;AP345&amp;","&amp;AQ345&amp;","&amp;AR345&amp;","&amp;AS345&amp;","&amp;AT345&amp;",",","," "))," ",", ")))</f>
        <v/>
      </c>
      <c r="AV345" s="31" t="e">
        <f>IF(COUNTBLANK(L345:AC345)&lt;&gt;13,IF(Table3[[#This Row],[Comments]]="Please order in multiples of 20. Minimum order of 100.",IF(COUNTBLANK(Table3[[#This Row],[Date 1]:[Order]])=12,"",1),1),IF(OR(F345="yes",G345="yes",H345="yes",I345="yes",J345="yes",K345="yes",#REF!="yes"),1,""))</f>
        <v>#REF!</v>
      </c>
    </row>
    <row r="346" spans="1:48" ht="36" thickBot="1" x14ac:dyDescent="0.4">
      <c r="A346" s="23" t="s">
        <v>128</v>
      </c>
      <c r="B346" s="125">
        <v>8222</v>
      </c>
      <c r="C346" s="13" t="s">
        <v>456</v>
      </c>
      <c r="D346" s="28" t="s">
        <v>247</v>
      </c>
      <c r="E346" s="27"/>
      <c r="F346" s="26" t="s">
        <v>21</v>
      </c>
      <c r="G346" s="26" t="s">
        <v>21</v>
      </c>
      <c r="H346" s="26" t="s">
        <v>21</v>
      </c>
      <c r="I346" s="26" t="s">
        <v>21</v>
      </c>
      <c r="J346" s="26" t="s">
        <v>88</v>
      </c>
      <c r="K346" s="26" t="s">
        <v>21</v>
      </c>
      <c r="L346" s="19"/>
      <c r="M346" s="17"/>
      <c r="N346" s="17"/>
      <c r="O346" s="17"/>
      <c r="P346" s="17"/>
      <c r="Q346" s="17"/>
      <c r="R346" s="17"/>
      <c r="S346" s="18"/>
      <c r="T346" s="131" t="str">
        <f>Table3[[#This Row],[Column12]]</f>
        <v>Auto:</v>
      </c>
      <c r="U346" s="22"/>
      <c r="V346" s="46" t="str">
        <f>IF(Table3[[#This Row],[TagOrderMethod]]="Ratio:","plants per 1 tag",IF(Table3[[#This Row],[TagOrderMethod]]="tags included","",IF(Table3[[#This Row],[TagOrderMethod]]="Qty:","tags",IF(Table3[[#This Row],[TagOrderMethod]]="Auto:",IF(U346&lt;&gt;"","tags","")))))</f>
        <v/>
      </c>
      <c r="W346" s="14">
        <v>25</v>
      </c>
      <c r="X346" s="14" t="str">
        <f>IF(ISNUMBER(SEARCH("tag",Table3[[#This Row],[Notes]])), "Yes", "No")</f>
        <v>No</v>
      </c>
      <c r="Y346" s="14" t="str">
        <f>IF(Table3[[#This Row],[Column11]]="yes","tags included","Auto:")</f>
        <v>Auto:</v>
      </c>
      <c r="Z34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Row],[TagOrderMethod]]="Auto:",IF(U346&gt;0,U346,IF(COUNTBLANK(L346:S346)=8,"",(IF(Table3[[#This Row],[Column11]]&lt;&gt;"no",Table3[[#This Row],[Size]]*(SUM(Table3[[#This Row],[Date 1]:[Date 8]])),"")))),""))),(Table3[[#This Row],[Bundle]])),"")</f>
        <v/>
      </c>
      <c r="AB346" s="86" t="str">
        <f t="shared" si="8"/>
        <v/>
      </c>
      <c r="AC346" s="68"/>
      <c r="AD346" s="37"/>
      <c r="AE346" s="38"/>
      <c r="AF346" s="39"/>
      <c r="AG346" s="111" t="s">
        <v>21</v>
      </c>
      <c r="AH346" s="111" t="s">
        <v>21</v>
      </c>
      <c r="AI346" s="111" t="s">
        <v>21</v>
      </c>
      <c r="AJ346" s="111" t="s">
        <v>21</v>
      </c>
      <c r="AK346" s="111" t="s">
        <v>1546</v>
      </c>
      <c r="AL346" s="111" t="s">
        <v>21</v>
      </c>
      <c r="AM346" s="111" t="b">
        <f>IF(AND(Table3[[#This Row],[Column68]]=TRUE,COUNTBLANK(Table3[[#This Row],[Date 1]:[Date 8]])=8),TRUE,FALSE)</f>
        <v>0</v>
      </c>
      <c r="AN346" s="111" t="b">
        <f>COUNTIF(Table3[[#This Row],[512]:[51]],"yes")&gt;0</f>
        <v>0</v>
      </c>
      <c r="AO346" s="40" t="str">
        <f>IF(Table3[[#This Row],[512]]="yes",Table3[[#This Row],[Column1]],"")</f>
        <v/>
      </c>
      <c r="AP346" s="40" t="str">
        <f>IF(Table3[[#This Row],[250]]="yes",Table3[[#This Row],[Column1.5]],"")</f>
        <v/>
      </c>
      <c r="AQ346" s="40" t="str">
        <f>IF(Table3[[#This Row],[288]]="yes",Table3[[#This Row],[Column2]],"")</f>
        <v/>
      </c>
      <c r="AR346" s="40" t="str">
        <f>IF(Table3[[#This Row],[144]]="yes",Table3[[#This Row],[Column3]],"")</f>
        <v/>
      </c>
      <c r="AS346" s="40" t="str">
        <f>IF(Table3[[#This Row],[26]]="yes",Table3[[#This Row],[Column4]],"")</f>
        <v/>
      </c>
      <c r="AT346" s="40" t="str">
        <f>IF(Table3[[#This Row],[51]]="yes",Table3[[#This Row],[Column5]],"")</f>
        <v/>
      </c>
      <c r="AU346" s="25" t="str">
        <f>IF(COUNTBLANK(Table3[[#This Row],[Date 1]:[Date 8]])=7,IF(Table3[[#This Row],[Column9]]&lt;&gt;"",IF(SUM(L346:S346)&lt;&gt;0,Table3[[#This Row],[Column9]],""),""),(SUBSTITUTE(TRIM(SUBSTITUTE(AO346&amp;","&amp;AP346&amp;","&amp;AQ346&amp;","&amp;AR346&amp;","&amp;AS346&amp;","&amp;AT346&amp;",",","," "))," ",", ")))</f>
        <v/>
      </c>
      <c r="AV346" s="31" t="e">
        <f>IF(COUNTBLANK(L346:AC346)&lt;&gt;13,IF(Table3[[#This Row],[Comments]]="Please order in multiples of 20. Minimum order of 100.",IF(COUNTBLANK(Table3[[#This Row],[Date 1]:[Order]])=12,"",1),1),IF(OR(F346="yes",G346="yes",H346="yes",I346="yes",J346="yes",K346="yes",#REF!="yes"),1,""))</f>
        <v>#REF!</v>
      </c>
    </row>
    <row r="347" spans="1:48" ht="36" thickBot="1" x14ac:dyDescent="0.4">
      <c r="A347" s="23" t="s">
        <v>128</v>
      </c>
      <c r="B347" s="125">
        <v>8235</v>
      </c>
      <c r="C347" s="13" t="s">
        <v>456</v>
      </c>
      <c r="D347" s="28" t="s">
        <v>1532</v>
      </c>
      <c r="E347" s="27"/>
      <c r="F347" s="26" t="s">
        <v>21</v>
      </c>
      <c r="G347" s="26" t="s">
        <v>21</v>
      </c>
      <c r="H347" s="26" t="s">
        <v>21</v>
      </c>
      <c r="I347" s="26" t="s">
        <v>21</v>
      </c>
      <c r="J347" s="26" t="s">
        <v>88</v>
      </c>
      <c r="K347" s="26" t="s">
        <v>21</v>
      </c>
      <c r="L347" s="19"/>
      <c r="M347" s="17"/>
      <c r="N347" s="17"/>
      <c r="O347" s="17"/>
      <c r="P347" s="17"/>
      <c r="Q347" s="17"/>
      <c r="R347" s="17"/>
      <c r="S347" s="18"/>
      <c r="T347" s="131" t="str">
        <f>Table3[[#This Row],[Column12]]</f>
        <v>Auto:</v>
      </c>
      <c r="U347" s="22"/>
      <c r="V347" s="46" t="str">
        <f>IF(Table3[[#This Row],[TagOrderMethod]]="Ratio:","plants per 1 tag",IF(Table3[[#This Row],[TagOrderMethod]]="tags included","",IF(Table3[[#This Row],[TagOrderMethod]]="Qty:","tags",IF(Table3[[#This Row],[TagOrderMethod]]="Auto:",IF(U347&lt;&gt;"","tags","")))))</f>
        <v/>
      </c>
      <c r="W347" s="14">
        <v>25</v>
      </c>
      <c r="X347" s="14" t="str">
        <f>IF(ISNUMBER(SEARCH("tag",Table3[[#This Row],[Notes]])), "Yes", "No")</f>
        <v>No</v>
      </c>
      <c r="Y347" s="14" t="str">
        <f>IF(Table3[[#This Row],[Column11]]="yes","tags included","Auto:")</f>
        <v>Auto:</v>
      </c>
      <c r="Z34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Row],[TagOrderMethod]]="Auto:",IF(U347&gt;0,U347,IF(COUNTBLANK(L347:S347)=8,"",(IF(Table3[[#This Row],[Column11]]&lt;&gt;"no",Table3[[#This Row],[Size]]*(SUM(Table3[[#This Row],[Date 1]:[Date 8]])),"")))),""))),(Table3[[#This Row],[Bundle]])),"")</f>
        <v/>
      </c>
      <c r="AB347" s="86" t="str">
        <f t="shared" si="8"/>
        <v/>
      </c>
      <c r="AC347" s="68"/>
      <c r="AD347" s="37"/>
      <c r="AE347" s="38"/>
      <c r="AF347" s="39"/>
      <c r="AG347" s="111" t="s">
        <v>21</v>
      </c>
      <c r="AH347" s="111" t="s">
        <v>21</v>
      </c>
      <c r="AI347" s="111" t="s">
        <v>21</v>
      </c>
      <c r="AJ347" s="111" t="s">
        <v>21</v>
      </c>
      <c r="AK347" s="111" t="s">
        <v>1547</v>
      </c>
      <c r="AL347" s="111" t="s">
        <v>21</v>
      </c>
      <c r="AM347" s="111" t="b">
        <f>IF(AND(Table3[[#This Row],[Column68]]=TRUE,COUNTBLANK(Table3[[#This Row],[Date 1]:[Date 8]])=8),TRUE,FALSE)</f>
        <v>0</v>
      </c>
      <c r="AN347" s="111" t="b">
        <f>COUNTIF(Table3[[#This Row],[512]:[51]],"yes")&gt;0</f>
        <v>0</v>
      </c>
      <c r="AO347" s="40" t="str">
        <f>IF(Table3[[#This Row],[512]]="yes",Table3[[#This Row],[Column1]],"")</f>
        <v/>
      </c>
      <c r="AP347" s="40" t="str">
        <f>IF(Table3[[#This Row],[250]]="yes",Table3[[#This Row],[Column1.5]],"")</f>
        <v/>
      </c>
      <c r="AQ347" s="40" t="str">
        <f>IF(Table3[[#This Row],[288]]="yes",Table3[[#This Row],[Column2]],"")</f>
        <v/>
      </c>
      <c r="AR347" s="40" t="str">
        <f>IF(Table3[[#This Row],[144]]="yes",Table3[[#This Row],[Column3]],"")</f>
        <v/>
      </c>
      <c r="AS347" s="40" t="str">
        <f>IF(Table3[[#This Row],[26]]="yes",Table3[[#This Row],[Column4]],"")</f>
        <v/>
      </c>
      <c r="AT347" s="40" t="str">
        <f>IF(Table3[[#This Row],[51]]="yes",Table3[[#This Row],[Column5]],"")</f>
        <v/>
      </c>
      <c r="AU347" s="25" t="str">
        <f>IF(COUNTBLANK(Table3[[#This Row],[Date 1]:[Date 8]])=7,IF(Table3[[#This Row],[Column9]]&lt;&gt;"",IF(SUM(L347:S347)&lt;&gt;0,Table3[[#This Row],[Column9]],""),""),(SUBSTITUTE(TRIM(SUBSTITUTE(AO347&amp;","&amp;AP347&amp;","&amp;AQ347&amp;","&amp;AR347&amp;","&amp;AS347&amp;","&amp;AT347&amp;",",","," "))," ",", ")))</f>
        <v/>
      </c>
      <c r="AV347" s="31" t="e">
        <f>IF(COUNTBLANK(L347:AC347)&lt;&gt;13,IF(Table3[[#This Row],[Comments]]="Please order in multiples of 20. Minimum order of 100.",IF(COUNTBLANK(Table3[[#This Row],[Date 1]:[Order]])=12,"",1),1),IF(OR(F347="yes",G347="yes",H347="yes",I347="yes",J347="yes",K347="yes",#REF!="yes"),1,""))</f>
        <v>#REF!</v>
      </c>
    </row>
    <row r="348" spans="1:48" ht="36" thickBot="1" x14ac:dyDescent="0.4">
      <c r="A348" s="23" t="s">
        <v>128</v>
      </c>
      <c r="B348" s="125">
        <v>8240</v>
      </c>
      <c r="C348" s="13" t="s">
        <v>456</v>
      </c>
      <c r="D348" s="28" t="s">
        <v>262</v>
      </c>
      <c r="E348" s="27"/>
      <c r="F348" s="26" t="s">
        <v>21</v>
      </c>
      <c r="G348" s="26" t="s">
        <v>21</v>
      </c>
      <c r="H348" s="26" t="s">
        <v>21</v>
      </c>
      <c r="I348" s="26" t="s">
        <v>21</v>
      </c>
      <c r="J348" s="26" t="s">
        <v>88</v>
      </c>
      <c r="K348" s="26" t="s">
        <v>21</v>
      </c>
      <c r="L348" s="19"/>
      <c r="M348" s="17"/>
      <c r="N348" s="17"/>
      <c r="O348" s="17"/>
      <c r="P348" s="17"/>
      <c r="Q348" s="17"/>
      <c r="R348" s="17"/>
      <c r="S348" s="18"/>
      <c r="T348" s="131" t="str">
        <f>Table3[[#This Row],[Column12]]</f>
        <v>Auto:</v>
      </c>
      <c r="U348" s="22"/>
      <c r="V348" s="46" t="str">
        <f>IF(Table3[[#This Row],[TagOrderMethod]]="Ratio:","plants per 1 tag",IF(Table3[[#This Row],[TagOrderMethod]]="tags included","",IF(Table3[[#This Row],[TagOrderMethod]]="Qty:","tags",IF(Table3[[#This Row],[TagOrderMethod]]="Auto:",IF(U348&lt;&gt;"","tags","")))))</f>
        <v/>
      </c>
      <c r="W348" s="14">
        <v>25</v>
      </c>
      <c r="X348" s="14" t="str">
        <f>IF(ISNUMBER(SEARCH("tag",Table3[[#This Row],[Notes]])), "Yes", "No")</f>
        <v>No</v>
      </c>
      <c r="Y348" s="14" t="str">
        <f>IF(Table3[[#This Row],[Column11]]="yes","tags included","Auto:")</f>
        <v>Auto:</v>
      </c>
      <c r="Z34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Row],[TagOrderMethod]]="Auto:",IF(U348&gt;0,U348,IF(COUNTBLANK(L348:S348)=8,"",(IF(Table3[[#This Row],[Column11]]&lt;&gt;"no",Table3[[#This Row],[Size]]*(SUM(Table3[[#This Row],[Date 1]:[Date 8]])),"")))),""))),(Table3[[#This Row],[Bundle]])),"")</f>
        <v/>
      </c>
      <c r="AB348" s="86" t="str">
        <f t="shared" si="8"/>
        <v/>
      </c>
      <c r="AC348" s="68"/>
      <c r="AD348" s="37"/>
      <c r="AE348" s="38"/>
      <c r="AF348" s="39"/>
      <c r="AG348" s="111" t="s">
        <v>21</v>
      </c>
      <c r="AH348" s="111" t="s">
        <v>21</v>
      </c>
      <c r="AI348" s="111" t="s">
        <v>21</v>
      </c>
      <c r="AJ348" s="111" t="s">
        <v>21</v>
      </c>
      <c r="AK348" s="111" t="s">
        <v>1548</v>
      </c>
      <c r="AL348" s="111" t="s">
        <v>21</v>
      </c>
      <c r="AM348" s="111" t="b">
        <f>IF(AND(Table3[[#This Row],[Column68]]=TRUE,COUNTBLANK(Table3[[#This Row],[Date 1]:[Date 8]])=8),TRUE,FALSE)</f>
        <v>0</v>
      </c>
      <c r="AN348" s="111" t="b">
        <f>COUNTIF(Table3[[#This Row],[512]:[51]],"yes")&gt;0</f>
        <v>0</v>
      </c>
      <c r="AO348" s="40" t="str">
        <f>IF(Table3[[#This Row],[512]]="yes",Table3[[#This Row],[Column1]],"")</f>
        <v/>
      </c>
      <c r="AP348" s="40" t="str">
        <f>IF(Table3[[#This Row],[250]]="yes",Table3[[#This Row],[Column1.5]],"")</f>
        <v/>
      </c>
      <c r="AQ348" s="40" t="str">
        <f>IF(Table3[[#This Row],[288]]="yes",Table3[[#This Row],[Column2]],"")</f>
        <v/>
      </c>
      <c r="AR348" s="40" t="str">
        <f>IF(Table3[[#This Row],[144]]="yes",Table3[[#This Row],[Column3]],"")</f>
        <v/>
      </c>
      <c r="AS348" s="40" t="str">
        <f>IF(Table3[[#This Row],[26]]="yes",Table3[[#This Row],[Column4]],"")</f>
        <v/>
      </c>
      <c r="AT348" s="40" t="str">
        <f>IF(Table3[[#This Row],[51]]="yes",Table3[[#This Row],[Column5]],"")</f>
        <v/>
      </c>
      <c r="AU348" s="25" t="str">
        <f>IF(COUNTBLANK(Table3[[#This Row],[Date 1]:[Date 8]])=7,IF(Table3[[#This Row],[Column9]]&lt;&gt;"",IF(SUM(L348:S348)&lt;&gt;0,Table3[[#This Row],[Column9]],""),""),(SUBSTITUTE(TRIM(SUBSTITUTE(AO348&amp;","&amp;AP348&amp;","&amp;AQ348&amp;","&amp;AR348&amp;","&amp;AS348&amp;","&amp;AT348&amp;",",","," "))," ",", ")))</f>
        <v/>
      </c>
      <c r="AV348" s="31" t="e">
        <f>IF(COUNTBLANK(L348:AC348)&lt;&gt;13,IF(Table3[[#This Row],[Comments]]="Please order in multiples of 20. Minimum order of 100.",IF(COUNTBLANK(Table3[[#This Row],[Date 1]:[Order]])=12,"",1),1),IF(OR(F348="yes",G348="yes",H348="yes",I348="yes",J348="yes",K348="yes",#REF!="yes"),1,""))</f>
        <v>#REF!</v>
      </c>
    </row>
    <row r="349" spans="1:48" ht="36" thickBot="1" x14ac:dyDescent="0.4">
      <c r="A349" s="23" t="s">
        <v>128</v>
      </c>
      <c r="B349" s="125">
        <v>8245</v>
      </c>
      <c r="C349" s="13" t="s">
        <v>456</v>
      </c>
      <c r="D349" s="28" t="s">
        <v>161</v>
      </c>
      <c r="E349" s="27"/>
      <c r="F349" s="26" t="s">
        <v>21</v>
      </c>
      <c r="G349" s="26" t="s">
        <v>21</v>
      </c>
      <c r="H349" s="26" t="s">
        <v>21</v>
      </c>
      <c r="I349" s="26" t="s">
        <v>21</v>
      </c>
      <c r="J349" s="26" t="s">
        <v>88</v>
      </c>
      <c r="K349" s="26" t="s">
        <v>21</v>
      </c>
      <c r="L349" s="19"/>
      <c r="M349" s="17"/>
      <c r="N349" s="17"/>
      <c r="O349" s="17"/>
      <c r="P349" s="17"/>
      <c r="Q349" s="17"/>
      <c r="R349" s="17"/>
      <c r="S349" s="18"/>
      <c r="T349" s="131" t="str">
        <f>Table3[[#This Row],[Column12]]</f>
        <v>Auto:</v>
      </c>
      <c r="U349" s="22"/>
      <c r="V349" s="46" t="str">
        <f>IF(Table3[[#This Row],[TagOrderMethod]]="Ratio:","plants per 1 tag",IF(Table3[[#This Row],[TagOrderMethod]]="tags included","",IF(Table3[[#This Row],[TagOrderMethod]]="Qty:","tags",IF(Table3[[#This Row],[TagOrderMethod]]="Auto:",IF(U349&lt;&gt;"","tags","")))))</f>
        <v/>
      </c>
      <c r="W349" s="14">
        <v>25</v>
      </c>
      <c r="X349" s="14" t="str">
        <f>IF(ISNUMBER(SEARCH("tag",Table3[[#This Row],[Notes]])), "Yes", "No")</f>
        <v>No</v>
      </c>
      <c r="Y349" s="14" t="str">
        <f>IF(Table3[[#This Row],[Column11]]="yes","tags included","Auto:")</f>
        <v>Auto:</v>
      </c>
      <c r="Z34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4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Row],[TagOrderMethod]]="Auto:",IF(U349&gt;0,U349,IF(COUNTBLANK(L349:S349)=8,"",(IF(Table3[[#This Row],[Column11]]&lt;&gt;"no",Table3[[#This Row],[Size]]*(SUM(Table3[[#This Row],[Date 1]:[Date 8]])),"")))),""))),(Table3[[#This Row],[Bundle]])),"")</f>
        <v/>
      </c>
      <c r="AB349" s="86" t="str">
        <f t="shared" si="8"/>
        <v/>
      </c>
      <c r="AC349" s="68"/>
      <c r="AD349" s="37"/>
      <c r="AE349" s="38"/>
      <c r="AF349" s="39"/>
      <c r="AG349" s="111" t="s">
        <v>21</v>
      </c>
      <c r="AH349" s="111" t="s">
        <v>21</v>
      </c>
      <c r="AI349" s="111" t="s">
        <v>21</v>
      </c>
      <c r="AJ349" s="111" t="s">
        <v>21</v>
      </c>
      <c r="AK349" s="111" t="s">
        <v>1549</v>
      </c>
      <c r="AL349" s="111" t="s">
        <v>21</v>
      </c>
      <c r="AM349" s="111" t="b">
        <f>IF(AND(Table3[[#This Row],[Column68]]=TRUE,COUNTBLANK(Table3[[#This Row],[Date 1]:[Date 8]])=8),TRUE,FALSE)</f>
        <v>0</v>
      </c>
      <c r="AN349" s="111" t="b">
        <f>COUNTIF(Table3[[#This Row],[512]:[51]],"yes")&gt;0</f>
        <v>0</v>
      </c>
      <c r="AO349" s="40" t="str">
        <f>IF(Table3[[#This Row],[512]]="yes",Table3[[#This Row],[Column1]],"")</f>
        <v/>
      </c>
      <c r="AP349" s="40" t="str">
        <f>IF(Table3[[#This Row],[250]]="yes",Table3[[#This Row],[Column1.5]],"")</f>
        <v/>
      </c>
      <c r="AQ349" s="40" t="str">
        <f>IF(Table3[[#This Row],[288]]="yes",Table3[[#This Row],[Column2]],"")</f>
        <v/>
      </c>
      <c r="AR349" s="40" t="str">
        <f>IF(Table3[[#This Row],[144]]="yes",Table3[[#This Row],[Column3]],"")</f>
        <v/>
      </c>
      <c r="AS349" s="40" t="str">
        <f>IF(Table3[[#This Row],[26]]="yes",Table3[[#This Row],[Column4]],"")</f>
        <v/>
      </c>
      <c r="AT349" s="40" t="str">
        <f>IF(Table3[[#This Row],[51]]="yes",Table3[[#This Row],[Column5]],"")</f>
        <v/>
      </c>
      <c r="AU349" s="25" t="str">
        <f>IF(COUNTBLANK(Table3[[#This Row],[Date 1]:[Date 8]])=7,IF(Table3[[#This Row],[Column9]]&lt;&gt;"",IF(SUM(L349:S349)&lt;&gt;0,Table3[[#This Row],[Column9]],""),""),(SUBSTITUTE(TRIM(SUBSTITUTE(AO349&amp;","&amp;AP349&amp;","&amp;AQ349&amp;","&amp;AR349&amp;","&amp;AS349&amp;","&amp;AT349&amp;",",","," "))," ",", ")))</f>
        <v/>
      </c>
      <c r="AV349" s="31" t="e">
        <f>IF(COUNTBLANK(L349:AC349)&lt;&gt;13,IF(Table3[[#This Row],[Comments]]="Please order in multiples of 20. Minimum order of 100.",IF(COUNTBLANK(Table3[[#This Row],[Date 1]:[Order]])=12,"",1),1),IF(OR(F349="yes",G349="yes",H349="yes",I349="yes",J349="yes",K349="yes",#REF!="yes"),1,""))</f>
        <v>#REF!</v>
      </c>
    </row>
    <row r="350" spans="1:48" ht="36" thickBot="1" x14ac:dyDescent="0.4">
      <c r="B350" s="125">
        <v>8375</v>
      </c>
      <c r="C350" s="13" t="s">
        <v>456</v>
      </c>
      <c r="D350" s="28" t="s">
        <v>204</v>
      </c>
      <c r="E350" s="108"/>
      <c r="F350" s="109" t="s">
        <v>21</v>
      </c>
      <c r="G350" s="26" t="s">
        <v>21</v>
      </c>
      <c r="H350" s="26" t="s">
        <v>21</v>
      </c>
      <c r="I350" s="26" t="s">
        <v>21</v>
      </c>
      <c r="J350" s="26" t="s">
        <v>88</v>
      </c>
      <c r="K350" s="26" t="s">
        <v>21</v>
      </c>
      <c r="L350" s="19"/>
      <c r="M350" s="17"/>
      <c r="N350" s="17"/>
      <c r="O350" s="17"/>
      <c r="P350" s="17"/>
      <c r="Q350" s="17"/>
      <c r="R350" s="17"/>
      <c r="S350" s="110"/>
      <c r="T350" s="131" t="str">
        <f>Table3[[#This Row],[Column12]]</f>
        <v>Auto:</v>
      </c>
      <c r="U350" s="22"/>
      <c r="V350" s="46" t="str">
        <f>IF(Table3[[#This Row],[TagOrderMethod]]="Ratio:","plants per 1 tag",IF(Table3[[#This Row],[TagOrderMethod]]="tags included","",IF(Table3[[#This Row],[TagOrderMethod]]="Qty:","tags",IF(Table3[[#This Row],[TagOrderMethod]]="Auto:",IF(U350&lt;&gt;"","tags","")))))</f>
        <v/>
      </c>
      <c r="W350" s="14">
        <v>25</v>
      </c>
      <c r="X350" s="14" t="str">
        <f>IF(ISNUMBER(SEARCH("tag",Table3[[#This Row],[Notes]])), "Yes", "No")</f>
        <v>No</v>
      </c>
      <c r="Y350" s="14" t="str">
        <f>IF(Table3[[#This Row],[Column11]]="yes","tags included","Auto:")</f>
        <v>Auto:</v>
      </c>
      <c r="Z35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Row],[TagOrderMethod]]="Auto:",IF(U350&gt;0,U350,IF(COUNTBLANK(L350:S350)=8,"",(IF(Table3[[#This Row],[Column11]]&lt;&gt;"no",Table3[[#This Row],[Size]]*(SUM(Table3[[#This Row],[Date 1]:[Date 8]])),"")))),""))),(Table3[[#This Row],[Bundle]])),"")</f>
        <v/>
      </c>
      <c r="AB350" s="86" t="str">
        <f t="shared" si="8"/>
        <v/>
      </c>
      <c r="AC350" s="68"/>
      <c r="AD350" s="37"/>
      <c r="AE350" s="38"/>
      <c r="AF350" s="39"/>
      <c r="AG350" s="111" t="s">
        <v>21</v>
      </c>
      <c r="AH350" s="111" t="s">
        <v>21</v>
      </c>
      <c r="AI350" s="111" t="s">
        <v>21</v>
      </c>
      <c r="AJ350" s="111" t="s">
        <v>21</v>
      </c>
      <c r="AK350" s="111" t="s">
        <v>1550</v>
      </c>
      <c r="AL350" s="111" t="s">
        <v>21</v>
      </c>
      <c r="AM350" s="111" t="b">
        <f>IF(AND(Table3[[#This Row],[Column68]]=TRUE,COUNTBLANK(Table3[[#This Row],[Date 1]:[Date 8]])=8),TRUE,FALSE)</f>
        <v>0</v>
      </c>
      <c r="AN350" s="111" t="b">
        <f>COUNTIF(Table3[[#This Row],[512]:[51]],"yes")&gt;0</f>
        <v>0</v>
      </c>
      <c r="AO350" s="40" t="str">
        <f>IF(Table3[[#This Row],[512]]="yes",Table3[[#This Row],[Column1]],"")</f>
        <v/>
      </c>
      <c r="AP350" s="40" t="str">
        <f>IF(Table3[[#This Row],[250]]="yes",Table3[[#This Row],[Column1.5]],"")</f>
        <v/>
      </c>
      <c r="AQ350" s="40" t="str">
        <f>IF(Table3[[#This Row],[288]]="yes",Table3[[#This Row],[Column2]],"")</f>
        <v/>
      </c>
      <c r="AR350" s="40" t="str">
        <f>IF(Table3[[#This Row],[144]]="yes",Table3[[#This Row],[Column3]],"")</f>
        <v/>
      </c>
      <c r="AS350" s="40" t="str">
        <f>IF(Table3[[#This Row],[26]]="yes",Table3[[#This Row],[Column4]],"")</f>
        <v/>
      </c>
      <c r="AT350" s="40" t="str">
        <f>IF(Table3[[#This Row],[51]]="yes",Table3[[#This Row],[Column5]],"")</f>
        <v/>
      </c>
      <c r="AU350" s="25" t="str">
        <f>IF(COUNTBLANK(Table3[[#This Row],[Date 1]:[Date 8]])=7,IF(Table3[[#This Row],[Column9]]&lt;&gt;"",IF(SUM(L350:S350)&lt;&gt;0,Table3[[#This Row],[Column9]],""),""),(SUBSTITUTE(TRIM(SUBSTITUTE(AO350&amp;","&amp;AP350&amp;","&amp;AQ350&amp;","&amp;AR350&amp;","&amp;AS350&amp;","&amp;AT350&amp;",",","," "))," ",", ")))</f>
        <v/>
      </c>
      <c r="AV350" s="31" t="e">
        <f>IF(COUNTBLANK(L350:AC350)&lt;&gt;13,IF(Table3[[#This Row],[Comments]]="Please order in multiples of 20. Minimum order of 100.",IF(COUNTBLANK(Table3[[#This Row],[Date 1]:[Order]])=12,"",1),1),IF(OR(F350="yes",G350="yes",H350="yes",I350="yes",J350="yes",K350="yes",#REF!="yes"),1,""))</f>
        <v>#REF!</v>
      </c>
    </row>
    <row r="351" spans="1:48" ht="36" thickBot="1" x14ac:dyDescent="0.4">
      <c r="B351" s="125">
        <v>8455</v>
      </c>
      <c r="C351" s="13" t="s">
        <v>456</v>
      </c>
      <c r="D351" s="28" t="s">
        <v>687</v>
      </c>
      <c r="E351" s="108"/>
      <c r="F351" s="109" t="s">
        <v>21</v>
      </c>
      <c r="G351" s="26" t="s">
        <v>21</v>
      </c>
      <c r="H351" s="26" t="s">
        <v>21</v>
      </c>
      <c r="I351" s="26" t="s">
        <v>21</v>
      </c>
      <c r="J351" s="26" t="s">
        <v>88</v>
      </c>
      <c r="K351" s="26" t="s">
        <v>21</v>
      </c>
      <c r="L351" s="19"/>
      <c r="M351" s="17"/>
      <c r="N351" s="17"/>
      <c r="O351" s="17"/>
      <c r="P351" s="17"/>
      <c r="Q351" s="17"/>
      <c r="R351" s="17"/>
      <c r="S351" s="110"/>
      <c r="T351" s="131" t="str">
        <f>Table3[[#This Row],[Column12]]</f>
        <v>Auto:</v>
      </c>
      <c r="U351" s="22"/>
      <c r="V351" s="46" t="str">
        <f>IF(Table3[[#This Row],[TagOrderMethod]]="Ratio:","plants per 1 tag",IF(Table3[[#This Row],[TagOrderMethod]]="tags included","",IF(Table3[[#This Row],[TagOrderMethod]]="Qty:","tags",IF(Table3[[#This Row],[TagOrderMethod]]="Auto:",IF(U351&lt;&gt;"","tags","")))))</f>
        <v/>
      </c>
      <c r="W351" s="14">
        <v>25</v>
      </c>
      <c r="X351" s="14" t="str">
        <f>IF(ISNUMBER(SEARCH("tag",Table3[[#This Row],[Notes]])), "Yes", "No")</f>
        <v>No</v>
      </c>
      <c r="Y351" s="14" t="str">
        <f>IF(Table3[[#This Row],[Column11]]="yes","tags included","Auto:")</f>
        <v>Auto:</v>
      </c>
      <c r="Z35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Row],[TagOrderMethod]]="Auto:",IF(U351&gt;0,U351,IF(COUNTBLANK(L351:S351)=8,"",(IF(Table3[[#This Row],[Column11]]&lt;&gt;"no",Table3[[#This Row],[Size]]*(SUM(Table3[[#This Row],[Date 1]:[Date 8]])),"")))),""))),(Table3[[#This Row],[Bundle]])),"")</f>
        <v/>
      </c>
      <c r="AB351" s="86" t="str">
        <f t="shared" si="8"/>
        <v/>
      </c>
      <c r="AC351" s="68"/>
      <c r="AD351" s="37"/>
      <c r="AE351" s="38"/>
      <c r="AF351" s="39"/>
      <c r="AG351" s="111" t="s">
        <v>21</v>
      </c>
      <c r="AH351" s="111" t="s">
        <v>21</v>
      </c>
      <c r="AI351" s="111" t="s">
        <v>21</v>
      </c>
      <c r="AJ351" s="111" t="s">
        <v>21</v>
      </c>
      <c r="AK351" s="111" t="s">
        <v>1551</v>
      </c>
      <c r="AL351" s="111" t="s">
        <v>21</v>
      </c>
      <c r="AM351" s="111" t="b">
        <f>IF(AND(Table3[[#This Row],[Column68]]=TRUE,COUNTBLANK(Table3[[#This Row],[Date 1]:[Date 8]])=8),TRUE,FALSE)</f>
        <v>0</v>
      </c>
      <c r="AN351" s="111" t="b">
        <f>COUNTIF(Table3[[#This Row],[512]:[51]],"yes")&gt;0</f>
        <v>0</v>
      </c>
      <c r="AO351" s="40" t="str">
        <f>IF(Table3[[#This Row],[512]]="yes",Table3[[#This Row],[Column1]],"")</f>
        <v/>
      </c>
      <c r="AP351" s="40" t="str">
        <f>IF(Table3[[#This Row],[250]]="yes",Table3[[#This Row],[Column1.5]],"")</f>
        <v/>
      </c>
      <c r="AQ351" s="40" t="str">
        <f>IF(Table3[[#This Row],[288]]="yes",Table3[[#This Row],[Column2]],"")</f>
        <v/>
      </c>
      <c r="AR351" s="40" t="str">
        <f>IF(Table3[[#This Row],[144]]="yes",Table3[[#This Row],[Column3]],"")</f>
        <v/>
      </c>
      <c r="AS351" s="40" t="str">
        <f>IF(Table3[[#This Row],[26]]="yes",Table3[[#This Row],[Column4]],"")</f>
        <v/>
      </c>
      <c r="AT351" s="40" t="str">
        <f>IF(Table3[[#This Row],[51]]="yes",Table3[[#This Row],[Column5]],"")</f>
        <v/>
      </c>
      <c r="AU351" s="25" t="str">
        <f>IF(COUNTBLANK(Table3[[#This Row],[Date 1]:[Date 8]])=7,IF(Table3[[#This Row],[Column9]]&lt;&gt;"",IF(SUM(L351:S351)&lt;&gt;0,Table3[[#This Row],[Column9]],""),""),(SUBSTITUTE(TRIM(SUBSTITUTE(AO351&amp;","&amp;AP351&amp;","&amp;AQ351&amp;","&amp;AR351&amp;","&amp;AS351&amp;","&amp;AT351&amp;",",","," "))," ",", ")))</f>
        <v/>
      </c>
      <c r="AV351" s="31" t="e">
        <f>IF(COUNTBLANK(L351:AC351)&lt;&gt;13,IF(Table3[[#This Row],[Comments]]="Please order in multiples of 20. Minimum order of 100.",IF(COUNTBLANK(Table3[[#This Row],[Date 1]:[Order]])=12,"",1),1),IF(OR(F351="yes",G351="yes",H351="yes",I351="yes",J351="yes",K351="yes",#REF!="yes"),1,""))</f>
        <v>#REF!</v>
      </c>
    </row>
    <row r="352" spans="1:48" ht="36" thickBot="1" x14ac:dyDescent="0.4">
      <c r="B352" s="125">
        <v>8480</v>
      </c>
      <c r="C352" s="13" t="s">
        <v>456</v>
      </c>
      <c r="D352" s="28" t="s">
        <v>1533</v>
      </c>
      <c r="E352" s="108"/>
      <c r="F352" s="109" t="s">
        <v>21</v>
      </c>
      <c r="G352" s="26" t="s">
        <v>21</v>
      </c>
      <c r="H352" s="26" t="s">
        <v>21</v>
      </c>
      <c r="I352" s="26" t="s">
        <v>21</v>
      </c>
      <c r="J352" s="26" t="s">
        <v>88</v>
      </c>
      <c r="K352" s="26" t="s">
        <v>21</v>
      </c>
      <c r="L352" s="19"/>
      <c r="M352" s="17"/>
      <c r="N352" s="17"/>
      <c r="O352" s="17"/>
      <c r="P352" s="17"/>
      <c r="Q352" s="17"/>
      <c r="R352" s="17"/>
      <c r="S352" s="110"/>
      <c r="T352" s="131" t="str">
        <f>Table3[[#This Row],[Column12]]</f>
        <v>Auto:</v>
      </c>
      <c r="U352" s="22"/>
      <c r="V352" s="46" t="str">
        <f>IF(Table3[[#This Row],[TagOrderMethod]]="Ratio:","plants per 1 tag",IF(Table3[[#This Row],[TagOrderMethod]]="tags included","",IF(Table3[[#This Row],[TagOrderMethod]]="Qty:","tags",IF(Table3[[#This Row],[TagOrderMethod]]="Auto:",IF(U352&lt;&gt;"","tags","")))))</f>
        <v/>
      </c>
      <c r="W352" s="14">
        <v>25</v>
      </c>
      <c r="X352" s="14" t="str">
        <f>IF(ISNUMBER(SEARCH("tag",Table3[[#This Row],[Notes]])), "Yes", "No")</f>
        <v>No</v>
      </c>
      <c r="Y352" s="14" t="str">
        <f>IF(Table3[[#This Row],[Column11]]="yes","tags included","Auto:")</f>
        <v>Auto:</v>
      </c>
      <c r="Z35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Row],[TagOrderMethod]]="Auto:",IF(U352&gt;0,U352,IF(COUNTBLANK(L352:S352)=8,"",(IF(Table3[[#This Row],[Column11]]&lt;&gt;"no",Table3[[#This Row],[Size]]*(SUM(Table3[[#This Row],[Date 1]:[Date 8]])),"")))),""))),(Table3[[#This Row],[Bundle]])),"")</f>
        <v/>
      </c>
      <c r="AB352" s="86" t="str">
        <f t="shared" si="8"/>
        <v/>
      </c>
      <c r="AC352" s="68"/>
      <c r="AD352" s="37"/>
      <c r="AE352" s="38"/>
      <c r="AF352" s="39"/>
      <c r="AG352" s="111" t="s">
        <v>21</v>
      </c>
      <c r="AH352" s="111" t="s">
        <v>21</v>
      </c>
      <c r="AI352" s="111" t="s">
        <v>21</v>
      </c>
      <c r="AJ352" s="111" t="s">
        <v>21</v>
      </c>
      <c r="AK352" s="111" t="s">
        <v>1552</v>
      </c>
      <c r="AL352" s="111" t="s">
        <v>21</v>
      </c>
      <c r="AM352" s="111" t="b">
        <f>IF(AND(Table3[[#This Row],[Column68]]=TRUE,COUNTBLANK(Table3[[#This Row],[Date 1]:[Date 8]])=8),TRUE,FALSE)</f>
        <v>0</v>
      </c>
      <c r="AN352" s="111" t="b">
        <f>COUNTIF(Table3[[#This Row],[512]:[51]],"yes")&gt;0</f>
        <v>0</v>
      </c>
      <c r="AO352" s="40" t="str">
        <f>IF(Table3[[#This Row],[512]]="yes",Table3[[#This Row],[Column1]],"")</f>
        <v/>
      </c>
      <c r="AP352" s="40" t="str">
        <f>IF(Table3[[#This Row],[250]]="yes",Table3[[#This Row],[Column1.5]],"")</f>
        <v/>
      </c>
      <c r="AQ352" s="40" t="str">
        <f>IF(Table3[[#This Row],[288]]="yes",Table3[[#This Row],[Column2]],"")</f>
        <v/>
      </c>
      <c r="AR352" s="40" t="str">
        <f>IF(Table3[[#This Row],[144]]="yes",Table3[[#This Row],[Column3]],"")</f>
        <v/>
      </c>
      <c r="AS352" s="40" t="str">
        <f>IF(Table3[[#This Row],[26]]="yes",Table3[[#This Row],[Column4]],"")</f>
        <v/>
      </c>
      <c r="AT352" s="40" t="str">
        <f>IF(Table3[[#This Row],[51]]="yes",Table3[[#This Row],[Column5]],"")</f>
        <v/>
      </c>
      <c r="AU352" s="25" t="str">
        <f>IF(COUNTBLANK(Table3[[#This Row],[Date 1]:[Date 8]])=7,IF(Table3[[#This Row],[Column9]]&lt;&gt;"",IF(SUM(L352:S352)&lt;&gt;0,Table3[[#This Row],[Column9]],""),""),(SUBSTITUTE(TRIM(SUBSTITUTE(AO352&amp;","&amp;AP352&amp;","&amp;AQ352&amp;","&amp;AR352&amp;","&amp;AS352&amp;","&amp;AT352&amp;",",","," "))," ",", ")))</f>
        <v/>
      </c>
      <c r="AV352" s="31" t="e">
        <f>IF(COUNTBLANK(L352:AC352)&lt;&gt;13,IF(Table3[[#This Row],[Comments]]="Please order in multiples of 20. Minimum order of 100.",IF(COUNTBLANK(Table3[[#This Row],[Date 1]:[Order]])=12,"",1),1),IF(OR(F352="yes",G352="yes",H352="yes",I352="yes",J352="yes",K352="yes",#REF!="yes"),1,""))</f>
        <v>#REF!</v>
      </c>
    </row>
    <row r="353" spans="2:48" ht="36" thickBot="1" x14ac:dyDescent="0.4">
      <c r="B353" s="125">
        <v>8485</v>
      </c>
      <c r="C353" s="13" t="s">
        <v>456</v>
      </c>
      <c r="D353" s="28" t="s">
        <v>205</v>
      </c>
      <c r="E353" s="108"/>
      <c r="F353" s="109" t="s">
        <v>21</v>
      </c>
      <c r="G353" s="26" t="s">
        <v>21</v>
      </c>
      <c r="H353" s="26" t="s">
        <v>21</v>
      </c>
      <c r="I353" s="26" t="s">
        <v>21</v>
      </c>
      <c r="J353" s="26" t="s">
        <v>88</v>
      </c>
      <c r="K353" s="26" t="s">
        <v>21</v>
      </c>
      <c r="L353" s="19"/>
      <c r="M353" s="17"/>
      <c r="N353" s="17"/>
      <c r="O353" s="17"/>
      <c r="P353" s="17"/>
      <c r="Q353" s="17"/>
      <c r="R353" s="17"/>
      <c r="S353" s="110"/>
      <c r="T353" s="131" t="str">
        <f>Table3[[#This Row],[Column12]]</f>
        <v>Auto:</v>
      </c>
      <c r="U353" s="22"/>
      <c r="V353" s="46" t="str">
        <f>IF(Table3[[#This Row],[TagOrderMethod]]="Ratio:","plants per 1 tag",IF(Table3[[#This Row],[TagOrderMethod]]="tags included","",IF(Table3[[#This Row],[TagOrderMethod]]="Qty:","tags",IF(Table3[[#This Row],[TagOrderMethod]]="Auto:",IF(U353&lt;&gt;"","tags","")))))</f>
        <v/>
      </c>
      <c r="W353" s="14">
        <v>50</v>
      </c>
      <c r="X353" s="14" t="str">
        <f>IF(ISNUMBER(SEARCH("tag",Table3[[#This Row],[Notes]])), "Yes", "No")</f>
        <v>No</v>
      </c>
      <c r="Y353" s="14" t="str">
        <f>IF(Table3[[#This Row],[Column11]]="yes","tags included","Auto:")</f>
        <v>Auto:</v>
      </c>
      <c r="Z35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Row],[TagOrderMethod]]="Auto:",IF(U353&gt;0,U353,IF(COUNTBLANK(L353:S353)=8,"",(IF(Table3[[#This Row],[Column11]]&lt;&gt;"no",Table3[[#This Row],[Size]]*(SUM(Table3[[#This Row],[Date 1]:[Date 8]])),"")))),""))),(Table3[[#This Row],[Bundle]])),"")</f>
        <v/>
      </c>
      <c r="AB353" s="86" t="str">
        <f t="shared" si="8"/>
        <v/>
      </c>
      <c r="AC353" s="68"/>
      <c r="AD353" s="37"/>
      <c r="AE353" s="38"/>
      <c r="AF353" s="39"/>
      <c r="AG353" s="111" t="s">
        <v>21</v>
      </c>
      <c r="AH353" s="111" t="s">
        <v>21</v>
      </c>
      <c r="AI353" s="111" t="s">
        <v>21</v>
      </c>
      <c r="AJ353" s="111" t="s">
        <v>21</v>
      </c>
      <c r="AK353" s="111" t="s">
        <v>1553</v>
      </c>
      <c r="AL353" s="111" t="s">
        <v>21</v>
      </c>
      <c r="AM353" s="111" t="b">
        <f>IF(AND(Table3[[#This Row],[Column68]]=TRUE,COUNTBLANK(Table3[[#This Row],[Date 1]:[Date 8]])=8),TRUE,FALSE)</f>
        <v>0</v>
      </c>
      <c r="AN353" s="111" t="b">
        <f>COUNTIF(Table3[[#This Row],[512]:[51]],"yes")&gt;0</f>
        <v>0</v>
      </c>
      <c r="AO353" s="40" t="str">
        <f>IF(Table3[[#This Row],[512]]="yes",Table3[[#This Row],[Column1]],"")</f>
        <v/>
      </c>
      <c r="AP353" s="40" t="str">
        <f>IF(Table3[[#This Row],[250]]="yes",Table3[[#This Row],[Column1.5]],"")</f>
        <v/>
      </c>
      <c r="AQ353" s="40" t="str">
        <f>IF(Table3[[#This Row],[288]]="yes",Table3[[#This Row],[Column2]],"")</f>
        <v/>
      </c>
      <c r="AR353" s="40" t="str">
        <f>IF(Table3[[#This Row],[144]]="yes",Table3[[#This Row],[Column3]],"")</f>
        <v/>
      </c>
      <c r="AS353" s="40" t="str">
        <f>IF(Table3[[#This Row],[26]]="yes",Table3[[#This Row],[Column4]],"")</f>
        <v/>
      </c>
      <c r="AT353" s="40" t="str">
        <f>IF(Table3[[#This Row],[51]]="yes",Table3[[#This Row],[Column5]],"")</f>
        <v/>
      </c>
      <c r="AU353" s="25" t="str">
        <f>IF(COUNTBLANK(Table3[[#This Row],[Date 1]:[Date 8]])=7,IF(Table3[[#This Row],[Column9]]&lt;&gt;"",IF(SUM(L353:S353)&lt;&gt;0,Table3[[#This Row],[Column9]],""),""),(SUBSTITUTE(TRIM(SUBSTITUTE(AO353&amp;","&amp;AP353&amp;","&amp;AQ353&amp;","&amp;AR353&amp;","&amp;AS353&amp;","&amp;AT353&amp;",",","," "))," ",", ")))</f>
        <v/>
      </c>
      <c r="AV353" s="31" t="e">
        <f>IF(COUNTBLANK(L353:AC353)&lt;&gt;13,IF(Table3[[#This Row],[Comments]]="Please order in multiples of 20. Minimum order of 100.",IF(COUNTBLANK(Table3[[#This Row],[Date 1]:[Order]])=12,"",1),1),IF(OR(F353="yes",G353="yes",H353="yes",I353="yes",J353="yes",K353="yes",#REF!="yes"),1,""))</f>
        <v>#REF!</v>
      </c>
    </row>
    <row r="354" spans="2:48" ht="36" thickBot="1" x14ac:dyDescent="0.4">
      <c r="B354" s="125">
        <v>8490</v>
      </c>
      <c r="C354" s="13" t="s">
        <v>456</v>
      </c>
      <c r="D354" s="28" t="s">
        <v>126</v>
      </c>
      <c r="E354" s="108"/>
      <c r="F354" s="109" t="s">
        <v>21</v>
      </c>
      <c r="G354" s="26" t="s">
        <v>21</v>
      </c>
      <c r="H354" s="26" t="s">
        <v>21</v>
      </c>
      <c r="I354" s="26" t="s">
        <v>21</v>
      </c>
      <c r="J354" s="26" t="s">
        <v>88</v>
      </c>
      <c r="K354" s="26" t="s">
        <v>21</v>
      </c>
      <c r="L354" s="19"/>
      <c r="M354" s="17"/>
      <c r="N354" s="17"/>
      <c r="O354" s="17"/>
      <c r="P354" s="17"/>
      <c r="Q354" s="17"/>
      <c r="R354" s="17"/>
      <c r="S354" s="110"/>
      <c r="T354" s="131" t="str">
        <f>Table3[[#This Row],[Column12]]</f>
        <v>Auto:</v>
      </c>
      <c r="U354" s="22"/>
      <c r="V354" s="46" t="str">
        <f>IF(Table3[[#This Row],[TagOrderMethod]]="Ratio:","plants per 1 tag",IF(Table3[[#This Row],[TagOrderMethod]]="tags included","",IF(Table3[[#This Row],[TagOrderMethod]]="Qty:","tags",IF(Table3[[#This Row],[TagOrderMethod]]="Auto:",IF(U354&lt;&gt;"","tags","")))))</f>
        <v/>
      </c>
      <c r="W354" s="14">
        <v>50</v>
      </c>
      <c r="X354" s="14" t="str">
        <f>IF(ISNUMBER(SEARCH("tag",Table3[[#This Row],[Notes]])), "Yes", "No")</f>
        <v>No</v>
      </c>
      <c r="Y354" s="14" t="str">
        <f>IF(Table3[[#This Row],[Column11]]="yes","tags included","Auto:")</f>
        <v>Auto:</v>
      </c>
      <c r="Z35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Row],[TagOrderMethod]]="Auto:",IF(U354&gt;0,U354,IF(COUNTBLANK(L354:S354)=8,"",(IF(Table3[[#This Row],[Column11]]&lt;&gt;"no",Table3[[#This Row],[Size]]*(SUM(Table3[[#This Row],[Date 1]:[Date 8]])),"")))),""))),(Table3[[#This Row],[Bundle]])),"")</f>
        <v/>
      </c>
      <c r="AB354" s="86" t="str">
        <f t="shared" si="8"/>
        <v/>
      </c>
      <c r="AC354" s="68"/>
      <c r="AD354" s="37"/>
      <c r="AE354" s="38"/>
      <c r="AF354" s="39"/>
      <c r="AG354" s="111" t="s">
        <v>21</v>
      </c>
      <c r="AH354" s="111" t="s">
        <v>21</v>
      </c>
      <c r="AI354" s="111" t="s">
        <v>21</v>
      </c>
      <c r="AJ354" s="111" t="s">
        <v>21</v>
      </c>
      <c r="AK354" s="111" t="s">
        <v>1554</v>
      </c>
      <c r="AL354" s="111" t="s">
        <v>21</v>
      </c>
      <c r="AM354" s="111" t="b">
        <f>IF(AND(Table3[[#This Row],[Column68]]=TRUE,COUNTBLANK(Table3[[#This Row],[Date 1]:[Date 8]])=8),TRUE,FALSE)</f>
        <v>0</v>
      </c>
      <c r="AN354" s="111" t="b">
        <f>COUNTIF(Table3[[#This Row],[512]:[51]],"yes")&gt;0</f>
        <v>0</v>
      </c>
      <c r="AO354" s="40" t="str">
        <f>IF(Table3[[#This Row],[512]]="yes",Table3[[#This Row],[Column1]],"")</f>
        <v/>
      </c>
      <c r="AP354" s="40" t="str">
        <f>IF(Table3[[#This Row],[250]]="yes",Table3[[#This Row],[Column1.5]],"")</f>
        <v/>
      </c>
      <c r="AQ354" s="40" t="str">
        <f>IF(Table3[[#This Row],[288]]="yes",Table3[[#This Row],[Column2]],"")</f>
        <v/>
      </c>
      <c r="AR354" s="40" t="str">
        <f>IF(Table3[[#This Row],[144]]="yes",Table3[[#This Row],[Column3]],"")</f>
        <v/>
      </c>
      <c r="AS354" s="40" t="str">
        <f>IF(Table3[[#This Row],[26]]="yes",Table3[[#This Row],[Column4]],"")</f>
        <v/>
      </c>
      <c r="AT354" s="40" t="str">
        <f>IF(Table3[[#This Row],[51]]="yes",Table3[[#This Row],[Column5]],"")</f>
        <v/>
      </c>
      <c r="AU354" s="25" t="str">
        <f>IF(COUNTBLANK(Table3[[#This Row],[Date 1]:[Date 8]])=7,IF(Table3[[#This Row],[Column9]]&lt;&gt;"",IF(SUM(L354:S354)&lt;&gt;0,Table3[[#This Row],[Column9]],""),""),(SUBSTITUTE(TRIM(SUBSTITUTE(AO354&amp;","&amp;AP354&amp;","&amp;AQ354&amp;","&amp;AR354&amp;","&amp;AS354&amp;","&amp;AT354&amp;",",","," "))," ",", ")))</f>
        <v/>
      </c>
      <c r="AV354" s="31" t="e">
        <f>IF(COUNTBLANK(L354:AC354)&lt;&gt;13,IF(Table3[[#This Row],[Comments]]="Please order in multiples of 20. Minimum order of 100.",IF(COUNTBLANK(Table3[[#This Row],[Date 1]:[Order]])=12,"",1),1),IF(OR(F354="yes",G354="yes",H354="yes",I354="yes",J354="yes",K354="yes",#REF!="yes"),1,""))</f>
        <v>#REF!</v>
      </c>
    </row>
    <row r="355" spans="2:48" ht="36" thickBot="1" x14ac:dyDescent="0.4">
      <c r="B355" s="125">
        <v>6220</v>
      </c>
      <c r="C355" s="13" t="s">
        <v>456</v>
      </c>
      <c r="D355" s="28" t="s">
        <v>206</v>
      </c>
      <c r="E355" s="108"/>
      <c r="F355" s="109" t="s">
        <v>21</v>
      </c>
      <c r="G355" s="26" t="s">
        <v>21</v>
      </c>
      <c r="H355" s="26" t="s">
        <v>88</v>
      </c>
      <c r="I355" s="26" t="s">
        <v>88</v>
      </c>
      <c r="J355" s="26" t="s">
        <v>88</v>
      </c>
      <c r="K355" s="26" t="s">
        <v>21</v>
      </c>
      <c r="L355" s="19"/>
      <c r="M355" s="17"/>
      <c r="N355" s="17"/>
      <c r="O355" s="17"/>
      <c r="P355" s="17"/>
      <c r="Q355" s="17"/>
      <c r="R355" s="17"/>
      <c r="S355" s="110"/>
      <c r="T355" s="131" t="str">
        <f>Table3[[#This Row],[Column12]]</f>
        <v>Auto:</v>
      </c>
      <c r="U355" s="22"/>
      <c r="V355" s="46" t="str">
        <f>IF(Table3[[#This Row],[TagOrderMethod]]="Ratio:","plants per 1 tag",IF(Table3[[#This Row],[TagOrderMethod]]="tags included","",IF(Table3[[#This Row],[TagOrderMethod]]="Qty:","tags",IF(Table3[[#This Row],[TagOrderMethod]]="Auto:",IF(U355&lt;&gt;"","tags","")))))</f>
        <v/>
      </c>
      <c r="W355" s="14">
        <v>25</v>
      </c>
      <c r="X355" s="14" t="str">
        <f>IF(ISNUMBER(SEARCH("tag",Table3[[#This Row],[Notes]])), "Yes", "No")</f>
        <v>No</v>
      </c>
      <c r="Y355" s="14" t="str">
        <f>IF(Table3[[#This Row],[Column11]]="yes","tags included","Auto:")</f>
        <v>Auto:</v>
      </c>
      <c r="Z35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Row],[TagOrderMethod]]="Auto:",IF(U355&gt;0,U355,IF(COUNTBLANK(L355:S355)=8,"",(IF(Table3[[#This Row],[Column11]]&lt;&gt;"no",Table3[[#This Row],[Size]]*(SUM(Table3[[#This Row],[Date 1]:[Date 8]])),"")))),""))),(Table3[[#This Row],[Bundle]])),"")</f>
        <v/>
      </c>
      <c r="AB355" s="86" t="str">
        <f t="shared" si="8"/>
        <v/>
      </c>
      <c r="AC355" s="68"/>
      <c r="AD355" s="37"/>
      <c r="AE355" s="38"/>
      <c r="AF355" s="39"/>
      <c r="AG355" s="111" t="s">
        <v>21</v>
      </c>
      <c r="AH355" s="111" t="s">
        <v>21</v>
      </c>
      <c r="AI355" s="111" t="s">
        <v>1555</v>
      </c>
      <c r="AJ355" s="111" t="s">
        <v>1556</v>
      </c>
      <c r="AK355" s="111" t="s">
        <v>1557</v>
      </c>
      <c r="AL355" s="111" t="s">
        <v>21</v>
      </c>
      <c r="AM355" s="111" t="b">
        <f>IF(AND(Table3[[#This Row],[Column68]]=TRUE,COUNTBLANK(Table3[[#This Row],[Date 1]:[Date 8]])=8),TRUE,FALSE)</f>
        <v>0</v>
      </c>
      <c r="AN355" s="111" t="b">
        <f>COUNTIF(Table3[[#This Row],[512]:[51]],"yes")&gt;0</f>
        <v>0</v>
      </c>
      <c r="AO355" s="40" t="str">
        <f>IF(Table3[[#This Row],[512]]="yes",Table3[[#This Row],[Column1]],"")</f>
        <v/>
      </c>
      <c r="AP355" s="40" t="str">
        <f>IF(Table3[[#This Row],[250]]="yes",Table3[[#This Row],[Column1.5]],"")</f>
        <v/>
      </c>
      <c r="AQ355" s="40" t="str">
        <f>IF(Table3[[#This Row],[288]]="yes",Table3[[#This Row],[Column2]],"")</f>
        <v/>
      </c>
      <c r="AR355" s="40" t="str">
        <f>IF(Table3[[#This Row],[144]]="yes",Table3[[#This Row],[Column3]],"")</f>
        <v/>
      </c>
      <c r="AS355" s="40" t="str">
        <f>IF(Table3[[#This Row],[26]]="yes",Table3[[#This Row],[Column4]],"")</f>
        <v/>
      </c>
      <c r="AT355" s="40" t="str">
        <f>IF(Table3[[#This Row],[51]]="yes",Table3[[#This Row],[Column5]],"")</f>
        <v/>
      </c>
      <c r="AU355" s="25" t="str">
        <f>IF(COUNTBLANK(Table3[[#This Row],[Date 1]:[Date 8]])=7,IF(Table3[[#This Row],[Column9]]&lt;&gt;"",IF(SUM(L355:S355)&lt;&gt;0,Table3[[#This Row],[Column9]],""),""),(SUBSTITUTE(TRIM(SUBSTITUTE(AO355&amp;","&amp;AP355&amp;","&amp;AQ355&amp;","&amp;AR355&amp;","&amp;AS355&amp;","&amp;AT355&amp;",",","," "))," ",", ")))</f>
        <v/>
      </c>
      <c r="AV355" s="31" t="e">
        <f>IF(COUNTBLANK(L355:AC355)&lt;&gt;13,IF(Table3[[#This Row],[Comments]]="Please order in multiples of 20. Minimum order of 100.",IF(COUNTBLANK(Table3[[#This Row],[Date 1]:[Order]])=12,"",1),1),IF(OR(F355="yes",G355="yes",H355="yes",I355="yes",J355="yes",K355="yes",#REF!="yes"),1,""))</f>
        <v>#REF!</v>
      </c>
    </row>
    <row r="356" spans="2:48" ht="36" thickBot="1" x14ac:dyDescent="0.4">
      <c r="B356" s="125">
        <v>8495</v>
      </c>
      <c r="C356" s="13" t="s">
        <v>456</v>
      </c>
      <c r="D356" s="28" t="s">
        <v>207</v>
      </c>
      <c r="E356" s="108"/>
      <c r="F356" s="109" t="s">
        <v>21</v>
      </c>
      <c r="G356" s="26" t="s">
        <v>21</v>
      </c>
      <c r="H356" s="26" t="s">
        <v>21</v>
      </c>
      <c r="I356" s="26" t="s">
        <v>21</v>
      </c>
      <c r="J356" s="26" t="s">
        <v>88</v>
      </c>
      <c r="K356" s="26" t="s">
        <v>21</v>
      </c>
      <c r="L356" s="19"/>
      <c r="M356" s="17"/>
      <c r="N356" s="17"/>
      <c r="O356" s="17"/>
      <c r="P356" s="17"/>
      <c r="Q356" s="17"/>
      <c r="R356" s="17"/>
      <c r="S356" s="110"/>
      <c r="T356" s="131" t="str">
        <f>Table3[[#This Row],[Column12]]</f>
        <v>Auto:</v>
      </c>
      <c r="U356" s="22"/>
      <c r="V356" s="46" t="str">
        <f>IF(Table3[[#This Row],[TagOrderMethod]]="Ratio:","plants per 1 tag",IF(Table3[[#This Row],[TagOrderMethod]]="tags included","",IF(Table3[[#This Row],[TagOrderMethod]]="Qty:","tags",IF(Table3[[#This Row],[TagOrderMethod]]="Auto:",IF(U356&lt;&gt;"","tags","")))))</f>
        <v/>
      </c>
      <c r="W356" s="14">
        <v>25</v>
      </c>
      <c r="X356" s="14" t="str">
        <f>IF(ISNUMBER(SEARCH("tag",Table3[[#This Row],[Notes]])), "Yes", "No")</f>
        <v>No</v>
      </c>
      <c r="Y356" s="14" t="str">
        <f>IF(Table3[[#This Row],[Column11]]="yes","tags included","Auto:")</f>
        <v>Auto:</v>
      </c>
      <c r="Z35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Row],[TagOrderMethod]]="Auto:",IF(U356&gt;0,U356,IF(COUNTBLANK(L356:S356)=8,"",(IF(Table3[[#This Row],[Column11]]&lt;&gt;"no",Table3[[#This Row],[Size]]*(SUM(Table3[[#This Row],[Date 1]:[Date 8]])),"")))),""))),(Table3[[#This Row],[Bundle]])),"")</f>
        <v/>
      </c>
      <c r="AB356" s="86" t="str">
        <f t="shared" si="8"/>
        <v/>
      </c>
      <c r="AC356" s="68"/>
      <c r="AD356" s="37"/>
      <c r="AE356" s="38"/>
      <c r="AF356" s="39"/>
      <c r="AG356" s="111" t="s">
        <v>21</v>
      </c>
      <c r="AH356" s="111" t="s">
        <v>21</v>
      </c>
      <c r="AI356" s="111" t="s">
        <v>21</v>
      </c>
      <c r="AJ356" s="111" t="s">
        <v>21</v>
      </c>
      <c r="AK356" s="111" t="s">
        <v>1558</v>
      </c>
      <c r="AL356" s="111" t="s">
        <v>21</v>
      </c>
      <c r="AM356" s="111" t="b">
        <f>IF(AND(Table3[[#This Row],[Column68]]=TRUE,COUNTBLANK(Table3[[#This Row],[Date 1]:[Date 8]])=8),TRUE,FALSE)</f>
        <v>0</v>
      </c>
      <c r="AN356" s="111" t="b">
        <f>COUNTIF(Table3[[#This Row],[512]:[51]],"yes")&gt;0</f>
        <v>0</v>
      </c>
      <c r="AO356" s="40" t="str">
        <f>IF(Table3[[#This Row],[512]]="yes",Table3[[#This Row],[Column1]],"")</f>
        <v/>
      </c>
      <c r="AP356" s="40" t="str">
        <f>IF(Table3[[#This Row],[250]]="yes",Table3[[#This Row],[Column1.5]],"")</f>
        <v/>
      </c>
      <c r="AQ356" s="40" t="str">
        <f>IF(Table3[[#This Row],[288]]="yes",Table3[[#This Row],[Column2]],"")</f>
        <v/>
      </c>
      <c r="AR356" s="40" t="str">
        <f>IF(Table3[[#This Row],[144]]="yes",Table3[[#This Row],[Column3]],"")</f>
        <v/>
      </c>
      <c r="AS356" s="40" t="str">
        <f>IF(Table3[[#This Row],[26]]="yes",Table3[[#This Row],[Column4]],"")</f>
        <v/>
      </c>
      <c r="AT356" s="40" t="str">
        <f>IF(Table3[[#This Row],[51]]="yes",Table3[[#This Row],[Column5]],"")</f>
        <v/>
      </c>
      <c r="AU356" s="25" t="str">
        <f>IF(COUNTBLANK(Table3[[#This Row],[Date 1]:[Date 8]])=7,IF(Table3[[#This Row],[Column9]]&lt;&gt;"",IF(SUM(L356:S356)&lt;&gt;0,Table3[[#This Row],[Column9]],""),""),(SUBSTITUTE(TRIM(SUBSTITUTE(AO356&amp;","&amp;AP356&amp;","&amp;AQ356&amp;","&amp;AR356&amp;","&amp;AS356&amp;","&amp;AT356&amp;",",","," "))," ",", ")))</f>
        <v/>
      </c>
      <c r="AV356" s="31" t="e">
        <f>IF(COUNTBLANK(L356:AC356)&lt;&gt;13,IF(Table3[[#This Row],[Comments]]="Please order in multiples of 20. Minimum order of 100.",IF(COUNTBLANK(Table3[[#This Row],[Date 1]:[Order]])=12,"",1),1),IF(OR(F356="yes",G356="yes",H356="yes",I356="yes",J356="yes",K356="yes",#REF!="yes"),1,""))</f>
        <v>#REF!</v>
      </c>
    </row>
    <row r="357" spans="2:48" ht="36" thickBot="1" x14ac:dyDescent="0.4">
      <c r="B357" s="125">
        <v>8500</v>
      </c>
      <c r="C357" s="13" t="s">
        <v>456</v>
      </c>
      <c r="D357" s="28" t="s">
        <v>1534</v>
      </c>
      <c r="E357" s="108"/>
      <c r="F357" s="109" t="s">
        <v>21</v>
      </c>
      <c r="G357" s="26" t="s">
        <v>21</v>
      </c>
      <c r="H357" s="26" t="s">
        <v>21</v>
      </c>
      <c r="I357" s="26" t="s">
        <v>21</v>
      </c>
      <c r="J357" s="26" t="s">
        <v>88</v>
      </c>
      <c r="K357" s="26" t="s">
        <v>21</v>
      </c>
      <c r="L357" s="19"/>
      <c r="M357" s="17"/>
      <c r="N357" s="17"/>
      <c r="O357" s="17"/>
      <c r="P357" s="17"/>
      <c r="Q357" s="17"/>
      <c r="R357" s="17"/>
      <c r="S357" s="110"/>
      <c r="T357" s="131" t="str">
        <f>Table3[[#This Row],[Column12]]</f>
        <v>Auto:</v>
      </c>
      <c r="U357" s="22"/>
      <c r="V357" s="46" t="str">
        <f>IF(Table3[[#This Row],[TagOrderMethod]]="Ratio:","plants per 1 tag",IF(Table3[[#This Row],[TagOrderMethod]]="tags included","",IF(Table3[[#This Row],[TagOrderMethod]]="Qty:","tags",IF(Table3[[#This Row],[TagOrderMethod]]="Auto:",IF(U357&lt;&gt;"","tags","")))))</f>
        <v/>
      </c>
      <c r="W357" s="14">
        <v>25</v>
      </c>
      <c r="X357" s="14" t="str">
        <f>IF(ISNUMBER(SEARCH("tag",Table3[[#This Row],[Notes]])), "Yes", "No")</f>
        <v>No</v>
      </c>
      <c r="Y357" s="14" t="str">
        <f>IF(Table3[[#This Row],[Column11]]="yes","tags included","Auto:")</f>
        <v>Auto:</v>
      </c>
      <c r="Z35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Row],[TagOrderMethod]]="Auto:",IF(U357&gt;0,U357,IF(COUNTBLANK(L357:S357)=8,"",(IF(Table3[[#This Row],[Column11]]&lt;&gt;"no",Table3[[#This Row],[Size]]*(SUM(Table3[[#This Row],[Date 1]:[Date 8]])),"")))),""))),(Table3[[#This Row],[Bundle]])),"")</f>
        <v/>
      </c>
      <c r="AB357" s="86" t="str">
        <f t="shared" si="8"/>
        <v/>
      </c>
      <c r="AC357" s="68"/>
      <c r="AD357" s="37"/>
      <c r="AE357" s="38"/>
      <c r="AF357" s="39"/>
      <c r="AG357" s="111" t="s">
        <v>21</v>
      </c>
      <c r="AH357" s="111" t="s">
        <v>21</v>
      </c>
      <c r="AI357" s="111" t="s">
        <v>21</v>
      </c>
      <c r="AJ357" s="111" t="s">
        <v>21</v>
      </c>
      <c r="AK357" s="111" t="s">
        <v>1559</v>
      </c>
      <c r="AL357" s="111" t="s">
        <v>21</v>
      </c>
      <c r="AM357" s="111" t="b">
        <f>IF(AND(Table3[[#This Row],[Column68]]=TRUE,COUNTBLANK(Table3[[#This Row],[Date 1]:[Date 8]])=8),TRUE,FALSE)</f>
        <v>0</v>
      </c>
      <c r="AN357" s="111" t="b">
        <f>COUNTIF(Table3[[#This Row],[512]:[51]],"yes")&gt;0</f>
        <v>0</v>
      </c>
      <c r="AO357" s="40" t="str">
        <f>IF(Table3[[#This Row],[512]]="yes",Table3[[#This Row],[Column1]],"")</f>
        <v/>
      </c>
      <c r="AP357" s="40" t="str">
        <f>IF(Table3[[#This Row],[250]]="yes",Table3[[#This Row],[Column1.5]],"")</f>
        <v/>
      </c>
      <c r="AQ357" s="40" t="str">
        <f>IF(Table3[[#This Row],[288]]="yes",Table3[[#This Row],[Column2]],"")</f>
        <v/>
      </c>
      <c r="AR357" s="40" t="str">
        <f>IF(Table3[[#This Row],[144]]="yes",Table3[[#This Row],[Column3]],"")</f>
        <v/>
      </c>
      <c r="AS357" s="40" t="str">
        <f>IF(Table3[[#This Row],[26]]="yes",Table3[[#This Row],[Column4]],"")</f>
        <v/>
      </c>
      <c r="AT357" s="40" t="str">
        <f>IF(Table3[[#This Row],[51]]="yes",Table3[[#This Row],[Column5]],"")</f>
        <v/>
      </c>
      <c r="AU357" s="25" t="str">
        <f>IF(COUNTBLANK(Table3[[#This Row],[Date 1]:[Date 8]])=7,IF(Table3[[#This Row],[Column9]]&lt;&gt;"",IF(SUM(L357:S357)&lt;&gt;0,Table3[[#This Row],[Column9]],""),""),(SUBSTITUTE(TRIM(SUBSTITUTE(AO357&amp;","&amp;AP357&amp;","&amp;AQ357&amp;","&amp;AR357&amp;","&amp;AS357&amp;","&amp;AT357&amp;",",","," "))," ",", ")))</f>
        <v/>
      </c>
      <c r="AV357" s="31" t="e">
        <f>IF(COUNTBLANK(L357:AC357)&lt;&gt;13,IF(Table3[[#This Row],[Comments]]="Please order in multiples of 20. Minimum order of 100.",IF(COUNTBLANK(Table3[[#This Row],[Date 1]:[Order]])=12,"",1),1),IF(OR(F357="yes",G357="yes",H357="yes",I357="yes",J357="yes",K357="yes",#REF!="yes"),1,""))</f>
        <v>#REF!</v>
      </c>
    </row>
    <row r="358" spans="2:48" ht="36" thickBot="1" x14ac:dyDescent="0.4">
      <c r="B358" s="125">
        <v>8505</v>
      </c>
      <c r="C358" s="13" t="s">
        <v>456</v>
      </c>
      <c r="D358" s="28" t="s">
        <v>1535</v>
      </c>
      <c r="E358" s="108"/>
      <c r="F358" s="109" t="s">
        <v>21</v>
      </c>
      <c r="G358" s="26" t="s">
        <v>21</v>
      </c>
      <c r="H358" s="26" t="s">
        <v>21</v>
      </c>
      <c r="I358" s="26" t="s">
        <v>21</v>
      </c>
      <c r="J358" s="26" t="s">
        <v>88</v>
      </c>
      <c r="K358" s="26" t="s">
        <v>21</v>
      </c>
      <c r="L358" s="19"/>
      <c r="M358" s="17"/>
      <c r="N358" s="17"/>
      <c r="O358" s="17"/>
      <c r="P358" s="17"/>
      <c r="Q358" s="17"/>
      <c r="R358" s="17"/>
      <c r="S358" s="110"/>
      <c r="T358" s="131" t="str">
        <f>Table3[[#This Row],[Column12]]</f>
        <v>Auto:</v>
      </c>
      <c r="U358" s="22"/>
      <c r="V358" s="46" t="str">
        <f>IF(Table3[[#This Row],[TagOrderMethod]]="Ratio:","plants per 1 tag",IF(Table3[[#This Row],[TagOrderMethod]]="tags included","",IF(Table3[[#This Row],[TagOrderMethod]]="Qty:","tags",IF(Table3[[#This Row],[TagOrderMethod]]="Auto:",IF(U358&lt;&gt;"","tags","")))))</f>
        <v/>
      </c>
      <c r="W358" s="14">
        <v>25</v>
      </c>
      <c r="X358" s="14" t="str">
        <f>IF(ISNUMBER(SEARCH("tag",Table3[[#This Row],[Notes]])), "Yes", "No")</f>
        <v>No</v>
      </c>
      <c r="Y358" s="14" t="str">
        <f>IF(Table3[[#This Row],[Column11]]="yes","tags included","Auto:")</f>
        <v>Auto:</v>
      </c>
      <c r="Z35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Row],[TagOrderMethod]]="Auto:",IF(U358&gt;0,U358,IF(COUNTBLANK(L358:S358)=8,"",(IF(Table3[[#This Row],[Column11]]&lt;&gt;"no",Table3[[#This Row],[Size]]*(SUM(Table3[[#This Row],[Date 1]:[Date 8]])),"")))),""))),(Table3[[#This Row],[Bundle]])),"")</f>
        <v/>
      </c>
      <c r="AB358" s="86" t="str">
        <f t="shared" si="8"/>
        <v/>
      </c>
      <c r="AC358" s="68"/>
      <c r="AD358" s="37"/>
      <c r="AE358" s="38"/>
      <c r="AF358" s="39"/>
      <c r="AG358" s="111" t="s">
        <v>21</v>
      </c>
      <c r="AH358" s="111" t="s">
        <v>21</v>
      </c>
      <c r="AI358" s="111" t="s">
        <v>21</v>
      </c>
      <c r="AJ358" s="111" t="s">
        <v>21</v>
      </c>
      <c r="AK358" s="111" t="s">
        <v>1560</v>
      </c>
      <c r="AL358" s="111" t="s">
        <v>21</v>
      </c>
      <c r="AM358" s="111" t="b">
        <f>IF(AND(Table3[[#This Row],[Column68]]=TRUE,COUNTBLANK(Table3[[#This Row],[Date 1]:[Date 8]])=8),TRUE,FALSE)</f>
        <v>0</v>
      </c>
      <c r="AN358" s="111" t="b">
        <f>COUNTIF(Table3[[#This Row],[512]:[51]],"yes")&gt;0</f>
        <v>0</v>
      </c>
      <c r="AO358" s="40" t="str">
        <f>IF(Table3[[#This Row],[512]]="yes",Table3[[#This Row],[Column1]],"")</f>
        <v/>
      </c>
      <c r="AP358" s="40" t="str">
        <f>IF(Table3[[#This Row],[250]]="yes",Table3[[#This Row],[Column1.5]],"")</f>
        <v/>
      </c>
      <c r="AQ358" s="40" t="str">
        <f>IF(Table3[[#This Row],[288]]="yes",Table3[[#This Row],[Column2]],"")</f>
        <v/>
      </c>
      <c r="AR358" s="40" t="str">
        <f>IF(Table3[[#This Row],[144]]="yes",Table3[[#This Row],[Column3]],"")</f>
        <v/>
      </c>
      <c r="AS358" s="40" t="str">
        <f>IF(Table3[[#This Row],[26]]="yes",Table3[[#This Row],[Column4]],"")</f>
        <v/>
      </c>
      <c r="AT358" s="40" t="str">
        <f>IF(Table3[[#This Row],[51]]="yes",Table3[[#This Row],[Column5]],"")</f>
        <v/>
      </c>
      <c r="AU358" s="25" t="str">
        <f>IF(COUNTBLANK(Table3[[#This Row],[Date 1]:[Date 8]])=7,IF(Table3[[#This Row],[Column9]]&lt;&gt;"",IF(SUM(L358:S358)&lt;&gt;0,Table3[[#This Row],[Column9]],""),""),(SUBSTITUTE(TRIM(SUBSTITUTE(AO358&amp;","&amp;AP358&amp;","&amp;AQ358&amp;","&amp;AR358&amp;","&amp;AS358&amp;","&amp;AT358&amp;",",","," "))," ",", ")))</f>
        <v/>
      </c>
      <c r="AV358" s="31" t="e">
        <f>IF(COUNTBLANK(L358:AC358)&lt;&gt;13,IF(Table3[[#This Row],[Comments]]="Please order in multiples of 20. Minimum order of 100.",IF(COUNTBLANK(Table3[[#This Row],[Date 1]:[Order]])=12,"",1),1),IF(OR(F358="yes",G358="yes",H358="yes",I358="yes",J358="yes",K358="yes",#REF!="yes"),1,""))</f>
        <v>#REF!</v>
      </c>
    </row>
    <row r="359" spans="2:48" ht="36" thickBot="1" x14ac:dyDescent="0.4">
      <c r="B359" s="125">
        <v>6230</v>
      </c>
      <c r="C359" s="13" t="s">
        <v>456</v>
      </c>
      <c r="D359" s="28" t="s">
        <v>1536</v>
      </c>
      <c r="E359" s="108"/>
      <c r="F359" s="109" t="s">
        <v>21</v>
      </c>
      <c r="G359" s="26" t="s">
        <v>21</v>
      </c>
      <c r="H359" s="26" t="s">
        <v>88</v>
      </c>
      <c r="I359" s="26" t="s">
        <v>88</v>
      </c>
      <c r="J359" s="26" t="s">
        <v>88</v>
      </c>
      <c r="K359" s="26" t="s">
        <v>21</v>
      </c>
      <c r="L359" s="19"/>
      <c r="M359" s="17"/>
      <c r="N359" s="17"/>
      <c r="O359" s="17"/>
      <c r="P359" s="17"/>
      <c r="Q359" s="17"/>
      <c r="R359" s="17"/>
      <c r="S359" s="110"/>
      <c r="T359" s="131" t="str">
        <f>Table3[[#This Row],[Column12]]</f>
        <v>Auto:</v>
      </c>
      <c r="U359" s="22"/>
      <c r="V359" s="46" t="str">
        <f>IF(Table3[[#This Row],[TagOrderMethod]]="Ratio:","plants per 1 tag",IF(Table3[[#This Row],[TagOrderMethod]]="tags included","",IF(Table3[[#This Row],[TagOrderMethod]]="Qty:","tags",IF(Table3[[#This Row],[TagOrderMethod]]="Auto:",IF(U359&lt;&gt;"","tags","")))))</f>
        <v/>
      </c>
      <c r="W359" s="14">
        <v>50</v>
      </c>
      <c r="X359" s="14" t="str">
        <f>IF(ISNUMBER(SEARCH("tag",Table3[[#This Row],[Notes]])), "Yes", "No")</f>
        <v>No</v>
      </c>
      <c r="Y359" s="14" t="str">
        <f>IF(Table3[[#This Row],[Column11]]="yes","tags included","Auto:")</f>
        <v>Auto:</v>
      </c>
      <c r="Z35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5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Row],[TagOrderMethod]]="Auto:",IF(U359&gt;0,U359,IF(COUNTBLANK(L359:S359)=8,"",(IF(Table3[[#This Row],[Column11]]&lt;&gt;"no",Table3[[#This Row],[Size]]*(SUM(Table3[[#This Row],[Date 1]:[Date 8]])),"")))),""))),(Table3[[#This Row],[Bundle]])),"")</f>
        <v/>
      </c>
      <c r="AB359" s="86" t="str">
        <f t="shared" si="8"/>
        <v/>
      </c>
      <c r="AC359" s="68"/>
      <c r="AD359" s="37"/>
      <c r="AE359" s="38"/>
      <c r="AF359" s="39"/>
      <c r="AG359" s="111" t="s">
        <v>21</v>
      </c>
      <c r="AH359" s="111" t="s">
        <v>21</v>
      </c>
      <c r="AI359" s="111" t="s">
        <v>1561</v>
      </c>
      <c r="AJ359" s="111" t="s">
        <v>1562</v>
      </c>
      <c r="AK359" s="111" t="s">
        <v>1563</v>
      </c>
      <c r="AL359" s="111" t="s">
        <v>21</v>
      </c>
      <c r="AM359" s="111" t="b">
        <f>IF(AND(Table3[[#This Row],[Column68]]=TRUE,COUNTBLANK(Table3[[#This Row],[Date 1]:[Date 8]])=8),TRUE,FALSE)</f>
        <v>0</v>
      </c>
      <c r="AN359" s="111" t="b">
        <f>COUNTIF(Table3[[#This Row],[512]:[51]],"yes")&gt;0</f>
        <v>0</v>
      </c>
      <c r="AO359" s="40" t="str">
        <f>IF(Table3[[#This Row],[512]]="yes",Table3[[#This Row],[Column1]],"")</f>
        <v/>
      </c>
      <c r="AP359" s="40" t="str">
        <f>IF(Table3[[#This Row],[250]]="yes",Table3[[#This Row],[Column1.5]],"")</f>
        <v/>
      </c>
      <c r="AQ359" s="40" t="str">
        <f>IF(Table3[[#This Row],[288]]="yes",Table3[[#This Row],[Column2]],"")</f>
        <v/>
      </c>
      <c r="AR359" s="40" t="str">
        <f>IF(Table3[[#This Row],[144]]="yes",Table3[[#This Row],[Column3]],"")</f>
        <v/>
      </c>
      <c r="AS359" s="40" t="str">
        <f>IF(Table3[[#This Row],[26]]="yes",Table3[[#This Row],[Column4]],"")</f>
        <v/>
      </c>
      <c r="AT359" s="40" t="str">
        <f>IF(Table3[[#This Row],[51]]="yes",Table3[[#This Row],[Column5]],"")</f>
        <v/>
      </c>
      <c r="AU359" s="25" t="str">
        <f>IF(COUNTBLANK(Table3[[#This Row],[Date 1]:[Date 8]])=7,IF(Table3[[#This Row],[Column9]]&lt;&gt;"",IF(SUM(L359:S359)&lt;&gt;0,Table3[[#This Row],[Column9]],""),""),(SUBSTITUTE(TRIM(SUBSTITUTE(AO359&amp;","&amp;AP359&amp;","&amp;AQ359&amp;","&amp;AR359&amp;","&amp;AS359&amp;","&amp;AT359&amp;",",","," "))," ",", ")))</f>
        <v/>
      </c>
      <c r="AV359" s="31" t="e">
        <f>IF(COUNTBLANK(L359:AC359)&lt;&gt;13,IF(Table3[[#This Row],[Comments]]="Please order in multiples of 20. Minimum order of 100.",IF(COUNTBLANK(Table3[[#This Row],[Date 1]:[Order]])=12,"",1),1),IF(OR(F359="yes",G359="yes",H359="yes",I359="yes",J359="yes",K359="yes",#REF!="yes"),1,""))</f>
        <v>#REF!</v>
      </c>
    </row>
    <row r="360" spans="2:48" ht="36" thickBot="1" x14ac:dyDescent="0.4">
      <c r="B360" s="125">
        <v>6240</v>
      </c>
      <c r="C360" s="13" t="s">
        <v>456</v>
      </c>
      <c r="D360" s="28" t="s">
        <v>1537</v>
      </c>
      <c r="E360" s="108"/>
      <c r="F360" s="109" t="s">
        <v>21</v>
      </c>
      <c r="G360" s="26" t="s">
        <v>21</v>
      </c>
      <c r="H360" s="26" t="s">
        <v>88</v>
      </c>
      <c r="I360" s="26" t="s">
        <v>88</v>
      </c>
      <c r="J360" s="26" t="s">
        <v>88</v>
      </c>
      <c r="K360" s="26" t="s">
        <v>21</v>
      </c>
      <c r="L360" s="19"/>
      <c r="M360" s="17"/>
      <c r="N360" s="17"/>
      <c r="O360" s="17"/>
      <c r="P360" s="17"/>
      <c r="Q360" s="17"/>
      <c r="R360" s="17"/>
      <c r="S360" s="110"/>
      <c r="T360" s="131" t="str">
        <f>Table3[[#This Row],[Column12]]</f>
        <v>Auto:</v>
      </c>
      <c r="U360" s="22"/>
      <c r="V360" s="46" t="str">
        <f>IF(Table3[[#This Row],[TagOrderMethod]]="Ratio:","plants per 1 tag",IF(Table3[[#This Row],[TagOrderMethod]]="tags included","",IF(Table3[[#This Row],[TagOrderMethod]]="Qty:","tags",IF(Table3[[#This Row],[TagOrderMethod]]="Auto:",IF(U360&lt;&gt;"","tags","")))))</f>
        <v/>
      </c>
      <c r="W360" s="14">
        <v>25</v>
      </c>
      <c r="X360" s="14" t="str">
        <f>IF(ISNUMBER(SEARCH("tag",Table3[[#This Row],[Notes]])), "Yes", "No")</f>
        <v>No</v>
      </c>
      <c r="Y360" s="14" t="str">
        <f>IF(Table3[[#This Row],[Column11]]="yes","tags included","Auto:")</f>
        <v>Auto:</v>
      </c>
      <c r="Z36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Row],[TagOrderMethod]]="Auto:",IF(U360&gt;0,U360,IF(COUNTBLANK(L360:S360)=8,"",(IF(Table3[[#This Row],[Column11]]&lt;&gt;"no",Table3[[#This Row],[Size]]*(SUM(Table3[[#This Row],[Date 1]:[Date 8]])),"")))),""))),(Table3[[#This Row],[Bundle]])),"")</f>
        <v/>
      </c>
      <c r="AB360" s="86" t="str">
        <f t="shared" si="8"/>
        <v/>
      </c>
      <c r="AC360" s="68"/>
      <c r="AD360" s="37"/>
      <c r="AE360" s="38"/>
      <c r="AF360" s="39"/>
      <c r="AG360" s="111" t="s">
        <v>21</v>
      </c>
      <c r="AH360" s="111" t="s">
        <v>21</v>
      </c>
      <c r="AI360" s="111" t="s">
        <v>1564</v>
      </c>
      <c r="AJ360" s="111" t="s">
        <v>1565</v>
      </c>
      <c r="AK360" s="111" t="s">
        <v>1566</v>
      </c>
      <c r="AL360" s="111" t="s">
        <v>21</v>
      </c>
      <c r="AM360" s="111" t="b">
        <f>IF(AND(Table3[[#This Row],[Column68]]=TRUE,COUNTBLANK(Table3[[#This Row],[Date 1]:[Date 8]])=8),TRUE,FALSE)</f>
        <v>0</v>
      </c>
      <c r="AN360" s="111" t="b">
        <f>COUNTIF(Table3[[#This Row],[512]:[51]],"yes")&gt;0</f>
        <v>0</v>
      </c>
      <c r="AO360" s="40" t="str">
        <f>IF(Table3[[#This Row],[512]]="yes",Table3[[#This Row],[Column1]],"")</f>
        <v/>
      </c>
      <c r="AP360" s="40" t="str">
        <f>IF(Table3[[#This Row],[250]]="yes",Table3[[#This Row],[Column1.5]],"")</f>
        <v/>
      </c>
      <c r="AQ360" s="40" t="str">
        <f>IF(Table3[[#This Row],[288]]="yes",Table3[[#This Row],[Column2]],"")</f>
        <v/>
      </c>
      <c r="AR360" s="40" t="str">
        <f>IF(Table3[[#This Row],[144]]="yes",Table3[[#This Row],[Column3]],"")</f>
        <v/>
      </c>
      <c r="AS360" s="40" t="str">
        <f>IF(Table3[[#This Row],[26]]="yes",Table3[[#This Row],[Column4]],"")</f>
        <v/>
      </c>
      <c r="AT360" s="40" t="str">
        <f>IF(Table3[[#This Row],[51]]="yes",Table3[[#This Row],[Column5]],"")</f>
        <v/>
      </c>
      <c r="AU360" s="25" t="str">
        <f>IF(COUNTBLANK(Table3[[#This Row],[Date 1]:[Date 8]])=7,IF(Table3[[#This Row],[Column9]]&lt;&gt;"",IF(SUM(L360:S360)&lt;&gt;0,Table3[[#This Row],[Column9]],""),""),(SUBSTITUTE(TRIM(SUBSTITUTE(AO360&amp;","&amp;AP360&amp;","&amp;AQ360&amp;","&amp;AR360&amp;","&amp;AS360&amp;","&amp;AT360&amp;",",","," "))," ",", ")))</f>
        <v/>
      </c>
      <c r="AV360" s="31" t="e">
        <f>IF(COUNTBLANK(L360:AC360)&lt;&gt;13,IF(Table3[[#This Row],[Comments]]="Please order in multiples of 20. Minimum order of 100.",IF(COUNTBLANK(Table3[[#This Row],[Date 1]:[Order]])=12,"",1),1),IF(OR(F360="yes",G360="yes",H360="yes",I360="yes",J360="yes",K360="yes",#REF!="yes"),1,""))</f>
        <v>#REF!</v>
      </c>
    </row>
    <row r="361" spans="2:48" ht="36" thickBot="1" x14ac:dyDescent="0.4">
      <c r="B361" s="125">
        <v>8515</v>
      </c>
      <c r="C361" s="13" t="s">
        <v>456</v>
      </c>
      <c r="D361" s="28" t="s">
        <v>281</v>
      </c>
      <c r="E361" s="108"/>
      <c r="F361" s="109" t="s">
        <v>21</v>
      </c>
      <c r="G361" s="26" t="s">
        <v>21</v>
      </c>
      <c r="H361" s="26" t="s">
        <v>21</v>
      </c>
      <c r="I361" s="26" t="s">
        <v>21</v>
      </c>
      <c r="J361" s="26" t="s">
        <v>88</v>
      </c>
      <c r="K361" s="26" t="s">
        <v>21</v>
      </c>
      <c r="L361" s="19"/>
      <c r="M361" s="17"/>
      <c r="N361" s="17"/>
      <c r="O361" s="17"/>
      <c r="P361" s="17"/>
      <c r="Q361" s="17"/>
      <c r="R361" s="17"/>
      <c r="S361" s="110"/>
      <c r="T361" s="131" t="str">
        <f>Table3[[#This Row],[Column12]]</f>
        <v>Auto:</v>
      </c>
      <c r="U361" s="22"/>
      <c r="V361" s="46" t="str">
        <f>IF(Table3[[#This Row],[TagOrderMethod]]="Ratio:","plants per 1 tag",IF(Table3[[#This Row],[TagOrderMethod]]="tags included","",IF(Table3[[#This Row],[TagOrderMethod]]="Qty:","tags",IF(Table3[[#This Row],[TagOrderMethod]]="Auto:",IF(U361&lt;&gt;"","tags","")))))</f>
        <v/>
      </c>
      <c r="W361" s="14">
        <v>25</v>
      </c>
      <c r="X361" s="14" t="str">
        <f>IF(ISNUMBER(SEARCH("tag",Table3[[#This Row],[Notes]])), "Yes", "No")</f>
        <v>No</v>
      </c>
      <c r="Y361" s="14" t="str">
        <f>IF(Table3[[#This Row],[Column11]]="yes","tags included","Auto:")</f>
        <v>Auto:</v>
      </c>
      <c r="Z36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Row],[TagOrderMethod]]="Auto:",IF(U361&gt;0,U361,IF(COUNTBLANK(L361:S361)=8,"",(IF(Table3[[#This Row],[Column11]]&lt;&gt;"no",Table3[[#This Row],[Size]]*(SUM(Table3[[#This Row],[Date 1]:[Date 8]])),"")))),""))),(Table3[[#This Row],[Bundle]])),"")</f>
        <v/>
      </c>
      <c r="AB361" s="86" t="str">
        <f t="shared" si="8"/>
        <v/>
      </c>
      <c r="AC361" s="68"/>
      <c r="AD361" s="37"/>
      <c r="AE361" s="38"/>
      <c r="AF361" s="39"/>
      <c r="AG361" s="111" t="s">
        <v>21</v>
      </c>
      <c r="AH361" s="111" t="s">
        <v>21</v>
      </c>
      <c r="AI361" s="111" t="s">
        <v>21</v>
      </c>
      <c r="AJ361" s="111" t="s">
        <v>21</v>
      </c>
      <c r="AK361" s="111" t="s">
        <v>1567</v>
      </c>
      <c r="AL361" s="111" t="s">
        <v>21</v>
      </c>
      <c r="AM361" s="111" t="b">
        <f>IF(AND(Table3[[#This Row],[Column68]]=TRUE,COUNTBLANK(Table3[[#This Row],[Date 1]:[Date 8]])=8),TRUE,FALSE)</f>
        <v>0</v>
      </c>
      <c r="AN361" s="111" t="b">
        <f>COUNTIF(Table3[[#This Row],[512]:[51]],"yes")&gt;0</f>
        <v>0</v>
      </c>
      <c r="AO361" s="40" t="str">
        <f>IF(Table3[[#This Row],[512]]="yes",Table3[[#This Row],[Column1]],"")</f>
        <v/>
      </c>
      <c r="AP361" s="40" t="str">
        <f>IF(Table3[[#This Row],[250]]="yes",Table3[[#This Row],[Column1.5]],"")</f>
        <v/>
      </c>
      <c r="AQ361" s="40" t="str">
        <f>IF(Table3[[#This Row],[288]]="yes",Table3[[#This Row],[Column2]],"")</f>
        <v/>
      </c>
      <c r="AR361" s="40" t="str">
        <f>IF(Table3[[#This Row],[144]]="yes",Table3[[#This Row],[Column3]],"")</f>
        <v/>
      </c>
      <c r="AS361" s="40" t="str">
        <f>IF(Table3[[#This Row],[26]]="yes",Table3[[#This Row],[Column4]],"")</f>
        <v/>
      </c>
      <c r="AT361" s="40" t="str">
        <f>IF(Table3[[#This Row],[51]]="yes",Table3[[#This Row],[Column5]],"")</f>
        <v/>
      </c>
      <c r="AU361" s="25" t="str">
        <f>IF(COUNTBLANK(Table3[[#This Row],[Date 1]:[Date 8]])=7,IF(Table3[[#This Row],[Column9]]&lt;&gt;"",IF(SUM(L361:S361)&lt;&gt;0,Table3[[#This Row],[Column9]],""),""),(SUBSTITUTE(TRIM(SUBSTITUTE(AO361&amp;","&amp;AP361&amp;","&amp;AQ361&amp;","&amp;AR361&amp;","&amp;AS361&amp;","&amp;AT361&amp;",",","," "))," ",", ")))</f>
        <v/>
      </c>
      <c r="AV361" s="31" t="e">
        <f>IF(COUNTBLANK(L361:AC361)&lt;&gt;13,IF(Table3[[#This Row],[Comments]]="Please order in multiples of 20. Minimum order of 100.",IF(COUNTBLANK(Table3[[#This Row],[Date 1]:[Order]])=12,"",1),1),IF(OR(F361="yes",G361="yes",H361="yes",I361="yes",J361="yes",K361="yes",#REF!="yes"),1,""))</f>
        <v>#REF!</v>
      </c>
    </row>
    <row r="362" spans="2:48" ht="36" thickBot="1" x14ac:dyDescent="0.4">
      <c r="B362" s="125">
        <v>8520</v>
      </c>
      <c r="C362" s="13" t="s">
        <v>456</v>
      </c>
      <c r="D362" s="28" t="s">
        <v>148</v>
      </c>
      <c r="E362" s="108"/>
      <c r="F362" s="109" t="s">
        <v>21</v>
      </c>
      <c r="G362" s="26" t="s">
        <v>21</v>
      </c>
      <c r="H362" s="26" t="s">
        <v>21</v>
      </c>
      <c r="I362" s="26" t="s">
        <v>21</v>
      </c>
      <c r="J362" s="26" t="s">
        <v>88</v>
      </c>
      <c r="K362" s="26" t="s">
        <v>21</v>
      </c>
      <c r="L362" s="19"/>
      <c r="M362" s="17"/>
      <c r="N362" s="17"/>
      <c r="O362" s="17"/>
      <c r="P362" s="17"/>
      <c r="Q362" s="17"/>
      <c r="R362" s="17"/>
      <c r="S362" s="110"/>
      <c r="T362" s="131" t="str">
        <f>Table3[[#This Row],[Column12]]</f>
        <v>Auto:</v>
      </c>
      <c r="U362" s="22"/>
      <c r="V362" s="46" t="str">
        <f>IF(Table3[[#This Row],[TagOrderMethod]]="Ratio:","plants per 1 tag",IF(Table3[[#This Row],[TagOrderMethod]]="tags included","",IF(Table3[[#This Row],[TagOrderMethod]]="Qty:","tags",IF(Table3[[#This Row],[TagOrderMethod]]="Auto:",IF(U362&lt;&gt;"","tags","")))))</f>
        <v/>
      </c>
      <c r="W362" s="14">
        <v>50</v>
      </c>
      <c r="X362" s="14" t="str">
        <f>IF(ISNUMBER(SEARCH("tag",Table3[[#This Row],[Notes]])), "Yes", "No")</f>
        <v>No</v>
      </c>
      <c r="Y362" s="14" t="str">
        <f>IF(Table3[[#This Row],[Column11]]="yes","tags included","Auto:")</f>
        <v>Auto:</v>
      </c>
      <c r="Z36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Row],[TagOrderMethod]]="Auto:",IF(U362&gt;0,U362,IF(COUNTBLANK(L362:S362)=8,"",(IF(Table3[[#This Row],[Column11]]&lt;&gt;"no",Table3[[#This Row],[Size]]*(SUM(Table3[[#This Row],[Date 1]:[Date 8]])),"")))),""))),(Table3[[#This Row],[Bundle]])),"")</f>
        <v/>
      </c>
      <c r="AB362" s="86" t="str">
        <f t="shared" si="8"/>
        <v/>
      </c>
      <c r="AC362" s="68"/>
      <c r="AD362" s="37"/>
      <c r="AE362" s="38"/>
      <c r="AF362" s="39"/>
      <c r="AG362" s="111" t="s">
        <v>21</v>
      </c>
      <c r="AH362" s="111" t="s">
        <v>21</v>
      </c>
      <c r="AI362" s="111" t="s">
        <v>21</v>
      </c>
      <c r="AJ362" s="111" t="s">
        <v>21</v>
      </c>
      <c r="AK362" s="111" t="s">
        <v>1568</v>
      </c>
      <c r="AL362" s="111" t="s">
        <v>21</v>
      </c>
      <c r="AM362" s="111" t="b">
        <f>IF(AND(Table3[[#This Row],[Column68]]=TRUE,COUNTBLANK(Table3[[#This Row],[Date 1]:[Date 8]])=8),TRUE,FALSE)</f>
        <v>0</v>
      </c>
      <c r="AN362" s="111" t="b">
        <f>COUNTIF(Table3[[#This Row],[512]:[51]],"yes")&gt;0</f>
        <v>0</v>
      </c>
      <c r="AO362" s="40" t="str">
        <f>IF(Table3[[#This Row],[512]]="yes",Table3[[#This Row],[Column1]],"")</f>
        <v/>
      </c>
      <c r="AP362" s="40" t="str">
        <f>IF(Table3[[#This Row],[250]]="yes",Table3[[#This Row],[Column1.5]],"")</f>
        <v/>
      </c>
      <c r="AQ362" s="40" t="str">
        <f>IF(Table3[[#This Row],[288]]="yes",Table3[[#This Row],[Column2]],"")</f>
        <v/>
      </c>
      <c r="AR362" s="40" t="str">
        <f>IF(Table3[[#This Row],[144]]="yes",Table3[[#This Row],[Column3]],"")</f>
        <v/>
      </c>
      <c r="AS362" s="40" t="str">
        <f>IF(Table3[[#This Row],[26]]="yes",Table3[[#This Row],[Column4]],"")</f>
        <v/>
      </c>
      <c r="AT362" s="40" t="str">
        <f>IF(Table3[[#This Row],[51]]="yes",Table3[[#This Row],[Column5]],"")</f>
        <v/>
      </c>
      <c r="AU362" s="25" t="str">
        <f>IF(COUNTBLANK(Table3[[#This Row],[Date 1]:[Date 8]])=7,IF(Table3[[#This Row],[Column9]]&lt;&gt;"",IF(SUM(L362:S362)&lt;&gt;0,Table3[[#This Row],[Column9]],""),""),(SUBSTITUTE(TRIM(SUBSTITUTE(AO362&amp;","&amp;AP362&amp;","&amp;AQ362&amp;","&amp;AR362&amp;","&amp;AS362&amp;","&amp;AT362&amp;",",","," "))," ",", ")))</f>
        <v/>
      </c>
      <c r="AV362" s="31" t="e">
        <f>IF(COUNTBLANK(L362:AC362)&lt;&gt;13,IF(Table3[[#This Row],[Comments]]="Please order in multiples of 20. Minimum order of 100.",IF(COUNTBLANK(Table3[[#This Row],[Date 1]:[Order]])=12,"",1),1),IF(OR(F362="yes",G362="yes",H362="yes",I362="yes",J362="yes",K362="yes",#REF!="yes"),1,""))</f>
        <v>#REF!</v>
      </c>
    </row>
    <row r="363" spans="2:48" ht="36" thickBot="1" x14ac:dyDescent="0.4">
      <c r="B363" s="125">
        <v>8530</v>
      </c>
      <c r="C363" s="13" t="s">
        <v>456</v>
      </c>
      <c r="D363" s="28" t="s">
        <v>162</v>
      </c>
      <c r="E363" s="108"/>
      <c r="F363" s="109" t="s">
        <v>21</v>
      </c>
      <c r="G363" s="26" t="s">
        <v>21</v>
      </c>
      <c r="H363" s="26" t="s">
        <v>21</v>
      </c>
      <c r="I363" s="26" t="s">
        <v>21</v>
      </c>
      <c r="J363" s="26" t="s">
        <v>88</v>
      </c>
      <c r="K363" s="26" t="s">
        <v>21</v>
      </c>
      <c r="L363" s="19"/>
      <c r="M363" s="17"/>
      <c r="N363" s="17"/>
      <c r="O363" s="17"/>
      <c r="P363" s="17"/>
      <c r="Q363" s="17"/>
      <c r="R363" s="17"/>
      <c r="S363" s="110"/>
      <c r="T363" s="131" t="str">
        <f>Table3[[#This Row],[Column12]]</f>
        <v>Auto:</v>
      </c>
      <c r="U363" s="22"/>
      <c r="V363" s="46" t="str">
        <f>IF(Table3[[#This Row],[TagOrderMethod]]="Ratio:","plants per 1 tag",IF(Table3[[#This Row],[TagOrderMethod]]="tags included","",IF(Table3[[#This Row],[TagOrderMethod]]="Qty:","tags",IF(Table3[[#This Row],[TagOrderMethod]]="Auto:",IF(U363&lt;&gt;"","tags","")))))</f>
        <v/>
      </c>
      <c r="W363" s="14">
        <v>25</v>
      </c>
      <c r="X363" s="14" t="str">
        <f>IF(ISNUMBER(SEARCH("tag",Table3[[#This Row],[Notes]])), "Yes", "No")</f>
        <v>No</v>
      </c>
      <c r="Y363" s="14" t="str">
        <f>IF(Table3[[#This Row],[Column11]]="yes","tags included","Auto:")</f>
        <v>Auto:</v>
      </c>
      <c r="Z36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Row],[TagOrderMethod]]="Auto:",IF(U363&gt;0,U363,IF(COUNTBLANK(L363:S363)=8,"",(IF(Table3[[#This Row],[Column11]]&lt;&gt;"no",Table3[[#This Row],[Size]]*(SUM(Table3[[#This Row],[Date 1]:[Date 8]])),"")))),""))),(Table3[[#This Row],[Bundle]])),"")</f>
        <v/>
      </c>
      <c r="AB363" s="86" t="str">
        <f t="shared" si="8"/>
        <v/>
      </c>
      <c r="AC363" s="68"/>
      <c r="AD363" s="37"/>
      <c r="AE363" s="38"/>
      <c r="AF363" s="39"/>
      <c r="AG363" s="111" t="s">
        <v>21</v>
      </c>
      <c r="AH363" s="111" t="s">
        <v>21</v>
      </c>
      <c r="AI363" s="111" t="s">
        <v>21</v>
      </c>
      <c r="AJ363" s="111" t="s">
        <v>21</v>
      </c>
      <c r="AK363" s="111" t="s">
        <v>1569</v>
      </c>
      <c r="AL363" s="111" t="s">
        <v>21</v>
      </c>
      <c r="AM363" s="111" t="b">
        <f>IF(AND(Table3[[#This Row],[Column68]]=TRUE,COUNTBLANK(Table3[[#This Row],[Date 1]:[Date 8]])=8),TRUE,FALSE)</f>
        <v>0</v>
      </c>
      <c r="AN363" s="111" t="b">
        <f>COUNTIF(Table3[[#This Row],[512]:[51]],"yes")&gt;0</f>
        <v>0</v>
      </c>
      <c r="AO363" s="40" t="str">
        <f>IF(Table3[[#This Row],[512]]="yes",Table3[[#This Row],[Column1]],"")</f>
        <v/>
      </c>
      <c r="AP363" s="40" t="str">
        <f>IF(Table3[[#This Row],[250]]="yes",Table3[[#This Row],[Column1.5]],"")</f>
        <v/>
      </c>
      <c r="AQ363" s="40" t="str">
        <f>IF(Table3[[#This Row],[288]]="yes",Table3[[#This Row],[Column2]],"")</f>
        <v/>
      </c>
      <c r="AR363" s="40" t="str">
        <f>IF(Table3[[#This Row],[144]]="yes",Table3[[#This Row],[Column3]],"")</f>
        <v/>
      </c>
      <c r="AS363" s="40" t="str">
        <f>IF(Table3[[#This Row],[26]]="yes",Table3[[#This Row],[Column4]],"")</f>
        <v/>
      </c>
      <c r="AT363" s="40" t="str">
        <f>IF(Table3[[#This Row],[51]]="yes",Table3[[#This Row],[Column5]],"")</f>
        <v/>
      </c>
      <c r="AU363" s="25" t="str">
        <f>IF(COUNTBLANK(Table3[[#This Row],[Date 1]:[Date 8]])=7,IF(Table3[[#This Row],[Column9]]&lt;&gt;"",IF(SUM(L363:S363)&lt;&gt;0,Table3[[#This Row],[Column9]],""),""),(SUBSTITUTE(TRIM(SUBSTITUTE(AO363&amp;","&amp;AP363&amp;","&amp;AQ363&amp;","&amp;AR363&amp;","&amp;AS363&amp;","&amp;AT363&amp;",",","," "))," ",", ")))</f>
        <v/>
      </c>
      <c r="AV363" s="31" t="e">
        <f>IF(COUNTBLANK(L363:AC363)&lt;&gt;13,IF(Table3[[#This Row],[Comments]]="Please order in multiples of 20. Minimum order of 100.",IF(COUNTBLANK(Table3[[#This Row],[Date 1]:[Order]])=12,"",1),1),IF(OR(F363="yes",G363="yes",H363="yes",I363="yes",J363="yes",K363="yes",#REF!="yes"),1,""))</f>
        <v>#REF!</v>
      </c>
    </row>
    <row r="364" spans="2:48" ht="36" thickBot="1" x14ac:dyDescent="0.4">
      <c r="B364" s="125">
        <v>8535</v>
      </c>
      <c r="C364" s="13" t="s">
        <v>456</v>
      </c>
      <c r="D364" s="28" t="s">
        <v>1538</v>
      </c>
      <c r="E364" s="108"/>
      <c r="F364" s="109" t="s">
        <v>21</v>
      </c>
      <c r="G364" s="26" t="s">
        <v>21</v>
      </c>
      <c r="H364" s="26" t="s">
        <v>21</v>
      </c>
      <c r="I364" s="26" t="s">
        <v>21</v>
      </c>
      <c r="J364" s="26" t="s">
        <v>88</v>
      </c>
      <c r="K364" s="26" t="s">
        <v>21</v>
      </c>
      <c r="L364" s="19"/>
      <c r="M364" s="17"/>
      <c r="N364" s="17"/>
      <c r="O364" s="17"/>
      <c r="P364" s="17"/>
      <c r="Q364" s="17"/>
      <c r="R364" s="17"/>
      <c r="S364" s="110"/>
      <c r="T364" s="131" t="str">
        <f>Table3[[#This Row],[Column12]]</f>
        <v>Auto:</v>
      </c>
      <c r="U364" s="22"/>
      <c r="V364" s="46" t="str">
        <f>IF(Table3[[#This Row],[TagOrderMethod]]="Ratio:","plants per 1 tag",IF(Table3[[#This Row],[TagOrderMethod]]="tags included","",IF(Table3[[#This Row],[TagOrderMethod]]="Qty:","tags",IF(Table3[[#This Row],[TagOrderMethod]]="Auto:",IF(U364&lt;&gt;"","tags","")))))</f>
        <v/>
      </c>
      <c r="W364" s="14">
        <v>25</v>
      </c>
      <c r="X364" s="14" t="str">
        <f>IF(ISNUMBER(SEARCH("tag",Table3[[#This Row],[Notes]])), "Yes", "No")</f>
        <v>No</v>
      </c>
      <c r="Y364" s="14" t="str">
        <f>IF(Table3[[#This Row],[Column11]]="yes","tags included","Auto:")</f>
        <v>Auto:</v>
      </c>
      <c r="Z36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Row],[TagOrderMethod]]="Auto:",IF(U364&gt;0,U364,IF(COUNTBLANK(L364:S364)=8,"",(IF(Table3[[#This Row],[Column11]]&lt;&gt;"no",Table3[[#This Row],[Size]]*(SUM(Table3[[#This Row],[Date 1]:[Date 8]])),"")))),""))),(Table3[[#This Row],[Bundle]])),"")</f>
        <v/>
      </c>
      <c r="AB364" s="86" t="str">
        <f t="shared" si="8"/>
        <v/>
      </c>
      <c r="AC364" s="68"/>
      <c r="AD364" s="37"/>
      <c r="AE364" s="38"/>
      <c r="AF364" s="39"/>
      <c r="AG364" s="111" t="s">
        <v>21</v>
      </c>
      <c r="AH364" s="111" t="s">
        <v>21</v>
      </c>
      <c r="AI364" s="111" t="s">
        <v>21</v>
      </c>
      <c r="AJ364" s="111" t="s">
        <v>21</v>
      </c>
      <c r="AK364" s="111" t="s">
        <v>1570</v>
      </c>
      <c r="AL364" s="111" t="s">
        <v>21</v>
      </c>
      <c r="AM364" s="111" t="b">
        <f>IF(AND(Table3[[#This Row],[Column68]]=TRUE,COUNTBLANK(Table3[[#This Row],[Date 1]:[Date 8]])=8),TRUE,FALSE)</f>
        <v>0</v>
      </c>
      <c r="AN364" s="111" t="b">
        <f>COUNTIF(Table3[[#This Row],[512]:[51]],"yes")&gt;0</f>
        <v>0</v>
      </c>
      <c r="AO364" s="40" t="str">
        <f>IF(Table3[[#This Row],[512]]="yes",Table3[[#This Row],[Column1]],"")</f>
        <v/>
      </c>
      <c r="AP364" s="40" t="str">
        <f>IF(Table3[[#This Row],[250]]="yes",Table3[[#This Row],[Column1.5]],"")</f>
        <v/>
      </c>
      <c r="AQ364" s="40" t="str">
        <f>IF(Table3[[#This Row],[288]]="yes",Table3[[#This Row],[Column2]],"")</f>
        <v/>
      </c>
      <c r="AR364" s="40" t="str">
        <f>IF(Table3[[#This Row],[144]]="yes",Table3[[#This Row],[Column3]],"")</f>
        <v/>
      </c>
      <c r="AS364" s="40" t="str">
        <f>IF(Table3[[#This Row],[26]]="yes",Table3[[#This Row],[Column4]],"")</f>
        <v/>
      </c>
      <c r="AT364" s="40" t="str">
        <f>IF(Table3[[#This Row],[51]]="yes",Table3[[#This Row],[Column5]],"")</f>
        <v/>
      </c>
      <c r="AU364" s="25" t="str">
        <f>IF(COUNTBLANK(Table3[[#This Row],[Date 1]:[Date 8]])=7,IF(Table3[[#This Row],[Column9]]&lt;&gt;"",IF(SUM(L364:S364)&lt;&gt;0,Table3[[#This Row],[Column9]],""),""),(SUBSTITUTE(TRIM(SUBSTITUTE(AO364&amp;","&amp;AP364&amp;","&amp;AQ364&amp;","&amp;AR364&amp;","&amp;AS364&amp;","&amp;AT364&amp;",",","," "))," ",", ")))</f>
        <v/>
      </c>
      <c r="AV364" s="31" t="e">
        <f>IF(COUNTBLANK(L364:AC364)&lt;&gt;13,IF(Table3[[#This Row],[Comments]]="Please order in multiples of 20. Minimum order of 100.",IF(COUNTBLANK(Table3[[#This Row],[Date 1]:[Order]])=12,"",1),1),IF(OR(F364="yes",G364="yes",H364="yes",I364="yes",J364="yes",K364="yes",#REF!="yes"),1,""))</f>
        <v>#REF!</v>
      </c>
    </row>
    <row r="365" spans="2:48" ht="36" thickBot="1" x14ac:dyDescent="0.4">
      <c r="B365" s="125">
        <v>8545</v>
      </c>
      <c r="C365" s="13" t="s">
        <v>456</v>
      </c>
      <c r="D365" s="28" t="s">
        <v>149</v>
      </c>
      <c r="E365" s="108"/>
      <c r="F365" s="109" t="s">
        <v>21</v>
      </c>
      <c r="G365" s="26" t="s">
        <v>21</v>
      </c>
      <c r="H365" s="26" t="s">
        <v>21</v>
      </c>
      <c r="I365" s="26" t="s">
        <v>21</v>
      </c>
      <c r="J365" s="26" t="s">
        <v>88</v>
      </c>
      <c r="K365" s="26" t="s">
        <v>21</v>
      </c>
      <c r="L365" s="19"/>
      <c r="M365" s="17"/>
      <c r="N365" s="17"/>
      <c r="O365" s="17"/>
      <c r="P365" s="17"/>
      <c r="Q365" s="17"/>
      <c r="R365" s="17"/>
      <c r="S365" s="110"/>
      <c r="T365" s="131" t="str">
        <f>Table3[[#This Row],[Column12]]</f>
        <v>Auto:</v>
      </c>
      <c r="U365" s="22"/>
      <c r="V365" s="46" t="str">
        <f>IF(Table3[[#This Row],[TagOrderMethod]]="Ratio:","plants per 1 tag",IF(Table3[[#This Row],[TagOrderMethod]]="tags included","",IF(Table3[[#This Row],[TagOrderMethod]]="Qty:","tags",IF(Table3[[#This Row],[TagOrderMethod]]="Auto:",IF(U365&lt;&gt;"","tags","")))))</f>
        <v/>
      </c>
      <c r="W365" s="14">
        <v>25</v>
      </c>
      <c r="X365" s="14" t="str">
        <f>IF(ISNUMBER(SEARCH("tag",Table3[[#This Row],[Notes]])), "Yes", "No")</f>
        <v>No</v>
      </c>
      <c r="Y365" s="14" t="str">
        <f>IF(Table3[[#This Row],[Column11]]="yes","tags included","Auto:")</f>
        <v>Auto:</v>
      </c>
      <c r="Z36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Row],[TagOrderMethod]]="Auto:",IF(U365&gt;0,U365,IF(COUNTBLANK(L365:S365)=8,"",(IF(Table3[[#This Row],[Column11]]&lt;&gt;"no",Table3[[#This Row],[Size]]*(SUM(Table3[[#This Row],[Date 1]:[Date 8]])),"")))),""))),(Table3[[#This Row],[Bundle]])),"")</f>
        <v/>
      </c>
      <c r="AB365" s="86" t="str">
        <f t="shared" si="8"/>
        <v/>
      </c>
      <c r="AC365" s="68"/>
      <c r="AD365" s="37"/>
      <c r="AE365" s="38"/>
      <c r="AF365" s="39"/>
      <c r="AG365" s="111" t="s">
        <v>21</v>
      </c>
      <c r="AH365" s="111" t="s">
        <v>21</v>
      </c>
      <c r="AI365" s="111" t="s">
        <v>21</v>
      </c>
      <c r="AJ365" s="111" t="s">
        <v>21</v>
      </c>
      <c r="AK365" s="111" t="s">
        <v>1571</v>
      </c>
      <c r="AL365" s="111" t="s">
        <v>21</v>
      </c>
      <c r="AM365" s="111" t="b">
        <f>IF(AND(Table3[[#This Row],[Column68]]=TRUE,COUNTBLANK(Table3[[#This Row],[Date 1]:[Date 8]])=8),TRUE,FALSE)</f>
        <v>0</v>
      </c>
      <c r="AN365" s="111" t="b">
        <f>COUNTIF(Table3[[#This Row],[512]:[51]],"yes")&gt;0</f>
        <v>0</v>
      </c>
      <c r="AO365" s="40" t="str">
        <f>IF(Table3[[#This Row],[512]]="yes",Table3[[#This Row],[Column1]],"")</f>
        <v/>
      </c>
      <c r="AP365" s="40" t="str">
        <f>IF(Table3[[#This Row],[250]]="yes",Table3[[#This Row],[Column1.5]],"")</f>
        <v/>
      </c>
      <c r="AQ365" s="40" t="str">
        <f>IF(Table3[[#This Row],[288]]="yes",Table3[[#This Row],[Column2]],"")</f>
        <v/>
      </c>
      <c r="AR365" s="40" t="str">
        <f>IF(Table3[[#This Row],[144]]="yes",Table3[[#This Row],[Column3]],"")</f>
        <v/>
      </c>
      <c r="AS365" s="40" t="str">
        <f>IF(Table3[[#This Row],[26]]="yes",Table3[[#This Row],[Column4]],"")</f>
        <v/>
      </c>
      <c r="AT365" s="40" t="str">
        <f>IF(Table3[[#This Row],[51]]="yes",Table3[[#This Row],[Column5]],"")</f>
        <v/>
      </c>
      <c r="AU365" s="25" t="str">
        <f>IF(COUNTBLANK(Table3[[#This Row],[Date 1]:[Date 8]])=7,IF(Table3[[#This Row],[Column9]]&lt;&gt;"",IF(SUM(L365:S365)&lt;&gt;0,Table3[[#This Row],[Column9]],""),""),(SUBSTITUTE(TRIM(SUBSTITUTE(AO365&amp;","&amp;AP365&amp;","&amp;AQ365&amp;","&amp;AR365&amp;","&amp;AS365&amp;","&amp;AT365&amp;",",","," "))," ",", ")))</f>
        <v/>
      </c>
      <c r="AV365" s="31" t="e">
        <f>IF(COUNTBLANK(L365:AC365)&lt;&gt;13,IF(Table3[[#This Row],[Comments]]="Please order in multiples of 20. Minimum order of 100.",IF(COUNTBLANK(Table3[[#This Row],[Date 1]:[Order]])=12,"",1),1),IF(OR(F365="yes",G365="yes",H365="yes",I365="yes",J365="yes",K365="yes",#REF!="yes"),1,""))</f>
        <v>#REF!</v>
      </c>
    </row>
    <row r="366" spans="2:48" ht="36" thickBot="1" x14ac:dyDescent="0.4">
      <c r="B366" s="125">
        <v>8570</v>
      </c>
      <c r="C366" s="13" t="s">
        <v>456</v>
      </c>
      <c r="D366" s="28" t="s">
        <v>208</v>
      </c>
      <c r="E366" s="108"/>
      <c r="F366" s="109" t="s">
        <v>21</v>
      </c>
      <c r="G366" s="26" t="s">
        <v>21</v>
      </c>
      <c r="H366" s="26" t="s">
        <v>21</v>
      </c>
      <c r="I366" s="26" t="s">
        <v>21</v>
      </c>
      <c r="J366" s="26" t="s">
        <v>88</v>
      </c>
      <c r="K366" s="26" t="s">
        <v>21</v>
      </c>
      <c r="L366" s="19"/>
      <c r="M366" s="17"/>
      <c r="N366" s="17"/>
      <c r="O366" s="17"/>
      <c r="P366" s="17"/>
      <c r="Q366" s="17"/>
      <c r="R366" s="17"/>
      <c r="S366" s="110"/>
      <c r="T366" s="131" t="str">
        <f>Table3[[#This Row],[Column12]]</f>
        <v>Auto:</v>
      </c>
      <c r="U366" s="22"/>
      <c r="V366" s="46" t="str">
        <f>IF(Table3[[#This Row],[TagOrderMethod]]="Ratio:","plants per 1 tag",IF(Table3[[#This Row],[TagOrderMethod]]="tags included","",IF(Table3[[#This Row],[TagOrderMethod]]="Qty:","tags",IF(Table3[[#This Row],[TagOrderMethod]]="Auto:",IF(U366&lt;&gt;"","tags","")))))</f>
        <v/>
      </c>
      <c r="W366" s="14">
        <v>25</v>
      </c>
      <c r="X366" s="14" t="str">
        <f>IF(ISNUMBER(SEARCH("tag",Table3[[#This Row],[Notes]])), "Yes", "No")</f>
        <v>No</v>
      </c>
      <c r="Y366" s="14" t="str">
        <f>IF(Table3[[#This Row],[Column11]]="yes","tags included","Auto:")</f>
        <v>Auto:</v>
      </c>
      <c r="Z36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Row],[TagOrderMethod]]="Auto:",IF(U366&gt;0,U366,IF(COUNTBLANK(L366:S366)=8,"",(IF(Table3[[#This Row],[Column11]]&lt;&gt;"no",Table3[[#This Row],[Size]]*(SUM(Table3[[#This Row],[Date 1]:[Date 8]])),"")))),""))),(Table3[[#This Row],[Bundle]])),"")</f>
        <v/>
      </c>
      <c r="AB366" s="86" t="str">
        <f t="shared" si="8"/>
        <v/>
      </c>
      <c r="AC366" s="68"/>
      <c r="AD366" s="37"/>
      <c r="AE366" s="38"/>
      <c r="AF366" s="39"/>
      <c r="AG366" s="111" t="s">
        <v>21</v>
      </c>
      <c r="AH366" s="111" t="s">
        <v>21</v>
      </c>
      <c r="AI366" s="111" t="s">
        <v>21</v>
      </c>
      <c r="AJ366" s="111" t="s">
        <v>21</v>
      </c>
      <c r="AK366" s="111" t="s">
        <v>1572</v>
      </c>
      <c r="AL366" s="111" t="s">
        <v>21</v>
      </c>
      <c r="AM366" s="111" t="b">
        <f>IF(AND(Table3[[#This Row],[Column68]]=TRUE,COUNTBLANK(Table3[[#This Row],[Date 1]:[Date 8]])=8),TRUE,FALSE)</f>
        <v>0</v>
      </c>
      <c r="AN366" s="111" t="b">
        <f>COUNTIF(Table3[[#This Row],[512]:[51]],"yes")&gt;0</f>
        <v>0</v>
      </c>
      <c r="AO366" s="40" t="str">
        <f>IF(Table3[[#This Row],[512]]="yes",Table3[[#This Row],[Column1]],"")</f>
        <v/>
      </c>
      <c r="AP366" s="40" t="str">
        <f>IF(Table3[[#This Row],[250]]="yes",Table3[[#This Row],[Column1.5]],"")</f>
        <v/>
      </c>
      <c r="AQ366" s="40" t="str">
        <f>IF(Table3[[#This Row],[288]]="yes",Table3[[#This Row],[Column2]],"")</f>
        <v/>
      </c>
      <c r="AR366" s="40" t="str">
        <f>IF(Table3[[#This Row],[144]]="yes",Table3[[#This Row],[Column3]],"")</f>
        <v/>
      </c>
      <c r="AS366" s="40" t="str">
        <f>IF(Table3[[#This Row],[26]]="yes",Table3[[#This Row],[Column4]],"")</f>
        <v/>
      </c>
      <c r="AT366" s="40" t="str">
        <f>IF(Table3[[#This Row],[51]]="yes",Table3[[#This Row],[Column5]],"")</f>
        <v/>
      </c>
      <c r="AU366" s="25" t="str">
        <f>IF(COUNTBLANK(Table3[[#This Row],[Date 1]:[Date 8]])=7,IF(Table3[[#This Row],[Column9]]&lt;&gt;"",IF(SUM(L366:S366)&lt;&gt;0,Table3[[#This Row],[Column9]],""),""),(SUBSTITUTE(TRIM(SUBSTITUTE(AO366&amp;","&amp;AP366&amp;","&amp;AQ366&amp;","&amp;AR366&amp;","&amp;AS366&amp;","&amp;AT366&amp;",",","," "))," ",", ")))</f>
        <v/>
      </c>
      <c r="AV366" s="31" t="e">
        <f>IF(COUNTBLANK(L366:AC366)&lt;&gt;13,IF(Table3[[#This Row],[Comments]]="Please order in multiples of 20. Minimum order of 100.",IF(COUNTBLANK(Table3[[#This Row],[Date 1]:[Order]])=12,"",1),1),IF(OR(F366="yes",G366="yes",H366="yes",I366="yes",J366="yes",K366="yes",#REF!="yes"),1,""))</f>
        <v>#REF!</v>
      </c>
    </row>
    <row r="367" spans="2:48" ht="36" thickBot="1" x14ac:dyDescent="0.4">
      <c r="B367" s="125">
        <v>8575</v>
      </c>
      <c r="C367" s="13" t="s">
        <v>456</v>
      </c>
      <c r="D367" s="28" t="s">
        <v>209</v>
      </c>
      <c r="E367" s="108"/>
      <c r="F367" s="109" t="s">
        <v>21</v>
      </c>
      <c r="G367" s="26" t="s">
        <v>21</v>
      </c>
      <c r="H367" s="26" t="s">
        <v>21</v>
      </c>
      <c r="I367" s="26" t="s">
        <v>21</v>
      </c>
      <c r="J367" s="26" t="s">
        <v>88</v>
      </c>
      <c r="K367" s="26" t="s">
        <v>21</v>
      </c>
      <c r="L367" s="19"/>
      <c r="M367" s="17"/>
      <c r="N367" s="17"/>
      <c r="O367" s="17"/>
      <c r="P367" s="17"/>
      <c r="Q367" s="17"/>
      <c r="R367" s="17"/>
      <c r="S367" s="110"/>
      <c r="T367" s="131" t="str">
        <f>Table3[[#This Row],[Column12]]</f>
        <v>Auto:</v>
      </c>
      <c r="U367" s="22"/>
      <c r="V367" s="46" t="str">
        <f>IF(Table3[[#This Row],[TagOrderMethod]]="Ratio:","plants per 1 tag",IF(Table3[[#This Row],[TagOrderMethod]]="tags included","",IF(Table3[[#This Row],[TagOrderMethod]]="Qty:","tags",IF(Table3[[#This Row],[TagOrderMethod]]="Auto:",IF(U367&lt;&gt;"","tags","")))))</f>
        <v/>
      </c>
      <c r="W367" s="14">
        <v>25</v>
      </c>
      <c r="X367" s="14" t="str">
        <f>IF(ISNUMBER(SEARCH("tag",Table3[[#This Row],[Notes]])), "Yes", "No")</f>
        <v>No</v>
      </c>
      <c r="Y367" s="14" t="str">
        <f>IF(Table3[[#This Row],[Column11]]="yes","tags included","Auto:")</f>
        <v>Auto:</v>
      </c>
      <c r="Z36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Row],[TagOrderMethod]]="Auto:",IF(U367&gt;0,U367,IF(COUNTBLANK(L367:S367)=8,"",(IF(Table3[[#This Row],[Column11]]&lt;&gt;"no",Table3[[#This Row],[Size]]*(SUM(Table3[[#This Row],[Date 1]:[Date 8]])),"")))),""))),(Table3[[#This Row],[Bundle]])),"")</f>
        <v/>
      </c>
      <c r="AB367" s="86" t="str">
        <f t="shared" si="8"/>
        <v/>
      </c>
      <c r="AC367" s="68"/>
      <c r="AD367" s="37"/>
      <c r="AE367" s="38"/>
      <c r="AF367" s="39"/>
      <c r="AG367" s="111" t="s">
        <v>21</v>
      </c>
      <c r="AH367" s="111" t="s">
        <v>21</v>
      </c>
      <c r="AI367" s="111" t="s">
        <v>21</v>
      </c>
      <c r="AJ367" s="111" t="s">
        <v>21</v>
      </c>
      <c r="AK367" s="111" t="s">
        <v>1573</v>
      </c>
      <c r="AL367" s="111" t="s">
        <v>21</v>
      </c>
      <c r="AM367" s="111" t="b">
        <f>IF(AND(Table3[[#This Row],[Column68]]=TRUE,COUNTBLANK(Table3[[#This Row],[Date 1]:[Date 8]])=8),TRUE,FALSE)</f>
        <v>0</v>
      </c>
      <c r="AN367" s="111" t="b">
        <f>COUNTIF(Table3[[#This Row],[512]:[51]],"yes")&gt;0</f>
        <v>0</v>
      </c>
      <c r="AO367" s="40" t="str">
        <f>IF(Table3[[#This Row],[512]]="yes",Table3[[#This Row],[Column1]],"")</f>
        <v/>
      </c>
      <c r="AP367" s="40" t="str">
        <f>IF(Table3[[#This Row],[250]]="yes",Table3[[#This Row],[Column1.5]],"")</f>
        <v/>
      </c>
      <c r="AQ367" s="40" t="str">
        <f>IF(Table3[[#This Row],[288]]="yes",Table3[[#This Row],[Column2]],"")</f>
        <v/>
      </c>
      <c r="AR367" s="40" t="str">
        <f>IF(Table3[[#This Row],[144]]="yes",Table3[[#This Row],[Column3]],"")</f>
        <v/>
      </c>
      <c r="AS367" s="40" t="str">
        <f>IF(Table3[[#This Row],[26]]="yes",Table3[[#This Row],[Column4]],"")</f>
        <v/>
      </c>
      <c r="AT367" s="40" t="str">
        <f>IF(Table3[[#This Row],[51]]="yes",Table3[[#This Row],[Column5]],"")</f>
        <v/>
      </c>
      <c r="AU367" s="25" t="str">
        <f>IF(COUNTBLANK(Table3[[#This Row],[Date 1]:[Date 8]])=7,IF(Table3[[#This Row],[Column9]]&lt;&gt;"",IF(SUM(L367:S367)&lt;&gt;0,Table3[[#This Row],[Column9]],""),""),(SUBSTITUTE(TRIM(SUBSTITUTE(AO367&amp;","&amp;AP367&amp;","&amp;AQ367&amp;","&amp;AR367&amp;","&amp;AS367&amp;","&amp;AT367&amp;",",","," "))," ",", ")))</f>
        <v/>
      </c>
      <c r="AV367" s="31" t="e">
        <f>IF(COUNTBLANK(L367:AC367)&lt;&gt;13,IF(Table3[[#This Row],[Comments]]="Please order in multiples of 20. Minimum order of 100.",IF(COUNTBLANK(Table3[[#This Row],[Date 1]:[Order]])=12,"",1),1),IF(OR(F367="yes",G367="yes",H367="yes",I367="yes",J367="yes",K367="yes",#REF!="yes"),1,""))</f>
        <v>#REF!</v>
      </c>
    </row>
    <row r="368" spans="2:48" ht="36" thickBot="1" x14ac:dyDescent="0.4">
      <c r="B368" s="125">
        <v>8580</v>
      </c>
      <c r="C368" s="13" t="s">
        <v>456</v>
      </c>
      <c r="D368" s="28" t="s">
        <v>210</v>
      </c>
      <c r="E368" s="108"/>
      <c r="F368" s="109" t="s">
        <v>21</v>
      </c>
      <c r="G368" s="26" t="s">
        <v>21</v>
      </c>
      <c r="H368" s="26" t="s">
        <v>21</v>
      </c>
      <c r="I368" s="26" t="s">
        <v>21</v>
      </c>
      <c r="J368" s="26" t="s">
        <v>88</v>
      </c>
      <c r="K368" s="26" t="s">
        <v>21</v>
      </c>
      <c r="L368" s="19"/>
      <c r="M368" s="17"/>
      <c r="N368" s="17"/>
      <c r="O368" s="17"/>
      <c r="P368" s="17"/>
      <c r="Q368" s="17"/>
      <c r="R368" s="17"/>
      <c r="S368" s="110"/>
      <c r="T368" s="131" t="str">
        <f>Table3[[#This Row],[Column12]]</f>
        <v>Auto:</v>
      </c>
      <c r="U368" s="22"/>
      <c r="V368" s="46" t="str">
        <f>IF(Table3[[#This Row],[TagOrderMethod]]="Ratio:","plants per 1 tag",IF(Table3[[#This Row],[TagOrderMethod]]="tags included","",IF(Table3[[#This Row],[TagOrderMethod]]="Qty:","tags",IF(Table3[[#This Row],[TagOrderMethod]]="Auto:",IF(U368&lt;&gt;"","tags","")))))</f>
        <v/>
      </c>
      <c r="W368" s="14">
        <v>25</v>
      </c>
      <c r="X368" s="14" t="str">
        <f>IF(ISNUMBER(SEARCH("tag",Table3[[#This Row],[Notes]])), "Yes", "No")</f>
        <v>No</v>
      </c>
      <c r="Y368" s="14" t="str">
        <f>IF(Table3[[#This Row],[Column11]]="yes","tags included","Auto:")</f>
        <v>Auto:</v>
      </c>
      <c r="Z36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Row],[TagOrderMethod]]="Auto:",IF(U368&gt;0,U368,IF(COUNTBLANK(L368:S368)=8,"",(IF(Table3[[#This Row],[Column11]]&lt;&gt;"no",Table3[[#This Row],[Size]]*(SUM(Table3[[#This Row],[Date 1]:[Date 8]])),"")))),""))),(Table3[[#This Row],[Bundle]])),"")</f>
        <v/>
      </c>
      <c r="AB368" s="86" t="str">
        <f t="shared" si="8"/>
        <v/>
      </c>
      <c r="AC368" s="68"/>
      <c r="AD368" s="37"/>
      <c r="AE368" s="38"/>
      <c r="AF368" s="39"/>
      <c r="AG368" s="111" t="s">
        <v>21</v>
      </c>
      <c r="AH368" s="111" t="s">
        <v>21</v>
      </c>
      <c r="AI368" s="111" t="s">
        <v>21</v>
      </c>
      <c r="AJ368" s="111" t="s">
        <v>21</v>
      </c>
      <c r="AK368" s="111" t="s">
        <v>688</v>
      </c>
      <c r="AL368" s="111" t="s">
        <v>21</v>
      </c>
      <c r="AM368" s="111" t="b">
        <f>IF(AND(Table3[[#This Row],[Column68]]=TRUE,COUNTBLANK(Table3[[#This Row],[Date 1]:[Date 8]])=8),TRUE,FALSE)</f>
        <v>0</v>
      </c>
      <c r="AN368" s="111" t="b">
        <f>COUNTIF(Table3[[#This Row],[512]:[51]],"yes")&gt;0</f>
        <v>0</v>
      </c>
      <c r="AO368" s="40" t="str">
        <f>IF(Table3[[#This Row],[512]]="yes",Table3[[#This Row],[Column1]],"")</f>
        <v/>
      </c>
      <c r="AP368" s="40" t="str">
        <f>IF(Table3[[#This Row],[250]]="yes",Table3[[#This Row],[Column1.5]],"")</f>
        <v/>
      </c>
      <c r="AQ368" s="40" t="str">
        <f>IF(Table3[[#This Row],[288]]="yes",Table3[[#This Row],[Column2]],"")</f>
        <v/>
      </c>
      <c r="AR368" s="40" t="str">
        <f>IF(Table3[[#This Row],[144]]="yes",Table3[[#This Row],[Column3]],"")</f>
        <v/>
      </c>
      <c r="AS368" s="40" t="str">
        <f>IF(Table3[[#This Row],[26]]="yes",Table3[[#This Row],[Column4]],"")</f>
        <v/>
      </c>
      <c r="AT368" s="40" t="str">
        <f>IF(Table3[[#This Row],[51]]="yes",Table3[[#This Row],[Column5]],"")</f>
        <v/>
      </c>
      <c r="AU368" s="25" t="str">
        <f>IF(COUNTBLANK(Table3[[#This Row],[Date 1]:[Date 8]])=7,IF(Table3[[#This Row],[Column9]]&lt;&gt;"",IF(SUM(L368:S368)&lt;&gt;0,Table3[[#This Row],[Column9]],""),""),(SUBSTITUTE(TRIM(SUBSTITUTE(AO368&amp;","&amp;AP368&amp;","&amp;AQ368&amp;","&amp;AR368&amp;","&amp;AS368&amp;","&amp;AT368&amp;",",","," "))," ",", ")))</f>
        <v/>
      </c>
      <c r="AV368" s="31" t="e">
        <f>IF(COUNTBLANK(L368:AC368)&lt;&gt;13,IF(Table3[[#This Row],[Comments]]="Please order in multiples of 20. Minimum order of 100.",IF(COUNTBLANK(Table3[[#This Row],[Date 1]:[Order]])=12,"",1),1),IF(OR(F368="yes",G368="yes",H368="yes",I368="yes",J368="yes",K368="yes",#REF!="yes"),1,""))</f>
        <v>#REF!</v>
      </c>
    </row>
    <row r="369" spans="2:48" ht="36" thickBot="1" x14ac:dyDescent="0.4">
      <c r="B369" s="125">
        <v>8590</v>
      </c>
      <c r="C369" s="13" t="s">
        <v>456</v>
      </c>
      <c r="D369" s="28" t="s">
        <v>282</v>
      </c>
      <c r="E369" s="108"/>
      <c r="F369" s="109" t="s">
        <v>21</v>
      </c>
      <c r="G369" s="26" t="s">
        <v>21</v>
      </c>
      <c r="H369" s="26" t="s">
        <v>21</v>
      </c>
      <c r="I369" s="26" t="s">
        <v>21</v>
      </c>
      <c r="J369" s="26" t="s">
        <v>88</v>
      </c>
      <c r="K369" s="26" t="s">
        <v>21</v>
      </c>
      <c r="L369" s="19"/>
      <c r="M369" s="17"/>
      <c r="N369" s="17"/>
      <c r="O369" s="17"/>
      <c r="P369" s="17"/>
      <c r="Q369" s="17"/>
      <c r="R369" s="17"/>
      <c r="S369" s="110"/>
      <c r="T369" s="131" t="str">
        <f>Table3[[#This Row],[Column12]]</f>
        <v>Auto:</v>
      </c>
      <c r="U369" s="22"/>
      <c r="V369" s="46" t="str">
        <f>IF(Table3[[#This Row],[TagOrderMethod]]="Ratio:","plants per 1 tag",IF(Table3[[#This Row],[TagOrderMethod]]="tags included","",IF(Table3[[#This Row],[TagOrderMethod]]="Qty:","tags",IF(Table3[[#This Row],[TagOrderMethod]]="Auto:",IF(U369&lt;&gt;"","tags","")))))</f>
        <v/>
      </c>
      <c r="W369" s="14">
        <v>25</v>
      </c>
      <c r="X369" s="14" t="str">
        <f>IF(ISNUMBER(SEARCH("tag",Table3[[#This Row],[Notes]])), "Yes", "No")</f>
        <v>No</v>
      </c>
      <c r="Y369" s="14" t="str">
        <f>IF(Table3[[#This Row],[Column11]]="yes","tags included","Auto:")</f>
        <v>Auto:</v>
      </c>
      <c r="Z36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6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Row],[TagOrderMethod]]="Auto:",IF(U369&gt;0,U369,IF(COUNTBLANK(L369:S369)=8,"",(IF(Table3[[#This Row],[Column11]]&lt;&gt;"no",Table3[[#This Row],[Size]]*(SUM(Table3[[#This Row],[Date 1]:[Date 8]])),"")))),""))),(Table3[[#This Row],[Bundle]])),"")</f>
        <v/>
      </c>
      <c r="AB369" s="86" t="str">
        <f t="shared" si="8"/>
        <v/>
      </c>
      <c r="AC369" s="68"/>
      <c r="AD369" s="37"/>
      <c r="AE369" s="38"/>
      <c r="AF369" s="39"/>
      <c r="AG369" s="111" t="s">
        <v>21</v>
      </c>
      <c r="AH369" s="111" t="s">
        <v>21</v>
      </c>
      <c r="AI369" s="111" t="s">
        <v>21</v>
      </c>
      <c r="AJ369" s="111" t="s">
        <v>21</v>
      </c>
      <c r="AK369" s="111" t="s">
        <v>1574</v>
      </c>
      <c r="AL369" s="111" t="s">
        <v>21</v>
      </c>
      <c r="AM369" s="111" t="b">
        <f>IF(AND(Table3[[#This Row],[Column68]]=TRUE,COUNTBLANK(Table3[[#This Row],[Date 1]:[Date 8]])=8),TRUE,FALSE)</f>
        <v>0</v>
      </c>
      <c r="AN369" s="111" t="b">
        <f>COUNTIF(Table3[[#This Row],[512]:[51]],"yes")&gt;0</f>
        <v>0</v>
      </c>
      <c r="AO369" s="40" t="str">
        <f>IF(Table3[[#This Row],[512]]="yes",Table3[[#This Row],[Column1]],"")</f>
        <v/>
      </c>
      <c r="AP369" s="40" t="str">
        <f>IF(Table3[[#This Row],[250]]="yes",Table3[[#This Row],[Column1.5]],"")</f>
        <v/>
      </c>
      <c r="AQ369" s="40" t="str">
        <f>IF(Table3[[#This Row],[288]]="yes",Table3[[#This Row],[Column2]],"")</f>
        <v/>
      </c>
      <c r="AR369" s="40" t="str">
        <f>IF(Table3[[#This Row],[144]]="yes",Table3[[#This Row],[Column3]],"")</f>
        <v/>
      </c>
      <c r="AS369" s="40" t="str">
        <f>IF(Table3[[#This Row],[26]]="yes",Table3[[#This Row],[Column4]],"")</f>
        <v/>
      </c>
      <c r="AT369" s="40" t="str">
        <f>IF(Table3[[#This Row],[51]]="yes",Table3[[#This Row],[Column5]],"")</f>
        <v/>
      </c>
      <c r="AU369" s="25" t="str">
        <f>IF(COUNTBLANK(Table3[[#This Row],[Date 1]:[Date 8]])=7,IF(Table3[[#This Row],[Column9]]&lt;&gt;"",IF(SUM(L369:S369)&lt;&gt;0,Table3[[#This Row],[Column9]],""),""),(SUBSTITUTE(TRIM(SUBSTITUTE(AO369&amp;","&amp;AP369&amp;","&amp;AQ369&amp;","&amp;AR369&amp;","&amp;AS369&amp;","&amp;AT369&amp;",",","," "))," ",", ")))</f>
        <v/>
      </c>
      <c r="AV369" s="31" t="e">
        <f>IF(COUNTBLANK(L369:AC369)&lt;&gt;13,IF(Table3[[#This Row],[Comments]]="Please order in multiples of 20. Minimum order of 100.",IF(COUNTBLANK(Table3[[#This Row],[Date 1]:[Order]])=12,"",1),1),IF(OR(F369="yes",G369="yes",H369="yes",I369="yes",J369="yes",K369="yes",#REF!="yes"),1,""))</f>
        <v>#REF!</v>
      </c>
    </row>
    <row r="370" spans="2:48" ht="36" thickBot="1" x14ac:dyDescent="0.4">
      <c r="B370" s="125">
        <v>8615</v>
      </c>
      <c r="C370" s="13" t="s">
        <v>456</v>
      </c>
      <c r="D370" s="28" t="s">
        <v>127</v>
      </c>
      <c r="E370" s="108"/>
      <c r="F370" s="109" t="s">
        <v>21</v>
      </c>
      <c r="G370" s="26" t="s">
        <v>21</v>
      </c>
      <c r="H370" s="26" t="s">
        <v>21</v>
      </c>
      <c r="I370" s="26" t="s">
        <v>21</v>
      </c>
      <c r="J370" s="26" t="s">
        <v>88</v>
      </c>
      <c r="K370" s="26" t="s">
        <v>21</v>
      </c>
      <c r="L370" s="19"/>
      <c r="M370" s="17"/>
      <c r="N370" s="17"/>
      <c r="O370" s="17"/>
      <c r="P370" s="17"/>
      <c r="Q370" s="17"/>
      <c r="R370" s="17"/>
      <c r="S370" s="110"/>
      <c r="T370" s="131" t="str">
        <f>Table3[[#This Row],[Column12]]</f>
        <v>Auto:</v>
      </c>
      <c r="U370" s="22"/>
      <c r="V370" s="46" t="str">
        <f>IF(Table3[[#This Row],[TagOrderMethod]]="Ratio:","plants per 1 tag",IF(Table3[[#This Row],[TagOrderMethod]]="tags included","",IF(Table3[[#This Row],[TagOrderMethod]]="Qty:","tags",IF(Table3[[#This Row],[TagOrderMethod]]="Auto:",IF(U370&lt;&gt;"","tags","")))))</f>
        <v/>
      </c>
      <c r="W370" s="14">
        <v>50</v>
      </c>
      <c r="X370" s="14" t="str">
        <f>IF(ISNUMBER(SEARCH("tag",Table3[[#This Row],[Notes]])), "Yes", "No")</f>
        <v>No</v>
      </c>
      <c r="Y370" s="14" t="str">
        <f>IF(Table3[[#This Row],[Column11]]="yes","tags included","Auto:")</f>
        <v>Auto:</v>
      </c>
      <c r="Z37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Row],[TagOrderMethod]]="Auto:",IF(U370&gt;0,U370,IF(COUNTBLANK(L370:S370)=8,"",(IF(Table3[[#This Row],[Column11]]&lt;&gt;"no",Table3[[#This Row],[Size]]*(SUM(Table3[[#This Row],[Date 1]:[Date 8]])),"")))),""))),(Table3[[#This Row],[Bundle]])),"")</f>
        <v/>
      </c>
      <c r="AB370" s="86" t="str">
        <f t="shared" si="8"/>
        <v/>
      </c>
      <c r="AC370" s="68"/>
      <c r="AD370" s="37"/>
      <c r="AE370" s="38"/>
      <c r="AF370" s="39"/>
      <c r="AG370" s="111" t="s">
        <v>21</v>
      </c>
      <c r="AH370" s="111" t="s">
        <v>21</v>
      </c>
      <c r="AI370" s="111" t="s">
        <v>21</v>
      </c>
      <c r="AJ370" s="111" t="s">
        <v>21</v>
      </c>
      <c r="AK370" s="111" t="s">
        <v>1575</v>
      </c>
      <c r="AL370" s="111" t="s">
        <v>21</v>
      </c>
      <c r="AM370" s="111" t="b">
        <f>IF(AND(Table3[[#This Row],[Column68]]=TRUE,COUNTBLANK(Table3[[#This Row],[Date 1]:[Date 8]])=8),TRUE,FALSE)</f>
        <v>0</v>
      </c>
      <c r="AN370" s="111" t="b">
        <f>COUNTIF(Table3[[#This Row],[512]:[51]],"yes")&gt;0</f>
        <v>0</v>
      </c>
      <c r="AO370" s="40" t="str">
        <f>IF(Table3[[#This Row],[512]]="yes",Table3[[#This Row],[Column1]],"")</f>
        <v/>
      </c>
      <c r="AP370" s="40" t="str">
        <f>IF(Table3[[#This Row],[250]]="yes",Table3[[#This Row],[Column1.5]],"")</f>
        <v/>
      </c>
      <c r="AQ370" s="40" t="str">
        <f>IF(Table3[[#This Row],[288]]="yes",Table3[[#This Row],[Column2]],"")</f>
        <v/>
      </c>
      <c r="AR370" s="40" t="str">
        <f>IF(Table3[[#This Row],[144]]="yes",Table3[[#This Row],[Column3]],"")</f>
        <v/>
      </c>
      <c r="AS370" s="40" t="str">
        <f>IF(Table3[[#This Row],[26]]="yes",Table3[[#This Row],[Column4]],"")</f>
        <v/>
      </c>
      <c r="AT370" s="40" t="str">
        <f>IF(Table3[[#This Row],[51]]="yes",Table3[[#This Row],[Column5]],"")</f>
        <v/>
      </c>
      <c r="AU370" s="25" t="str">
        <f>IF(COUNTBLANK(Table3[[#This Row],[Date 1]:[Date 8]])=7,IF(Table3[[#This Row],[Column9]]&lt;&gt;"",IF(SUM(L370:S370)&lt;&gt;0,Table3[[#This Row],[Column9]],""),""),(SUBSTITUTE(TRIM(SUBSTITUTE(AO370&amp;","&amp;AP370&amp;","&amp;AQ370&amp;","&amp;AR370&amp;","&amp;AS370&amp;","&amp;AT370&amp;",",","," "))," ",", ")))</f>
        <v/>
      </c>
      <c r="AV370" s="31" t="e">
        <f>IF(COUNTBLANK(L370:AC370)&lt;&gt;13,IF(Table3[[#This Row],[Comments]]="Please order in multiples of 20. Minimum order of 100.",IF(COUNTBLANK(Table3[[#This Row],[Date 1]:[Order]])=12,"",1),1),IF(OR(F370="yes",G370="yes",H370="yes",I370="yes",J370="yes",K370="yes",#REF!="yes"),1,""))</f>
        <v>#REF!</v>
      </c>
    </row>
    <row r="371" spans="2:48" ht="36" thickBot="1" x14ac:dyDescent="0.4">
      <c r="B371" s="125">
        <v>8635</v>
      </c>
      <c r="C371" s="13" t="s">
        <v>456</v>
      </c>
      <c r="D371" s="28" t="s">
        <v>211</v>
      </c>
      <c r="E371" s="108"/>
      <c r="F371" s="109" t="s">
        <v>21</v>
      </c>
      <c r="G371" s="26" t="s">
        <v>21</v>
      </c>
      <c r="H371" s="26" t="s">
        <v>21</v>
      </c>
      <c r="I371" s="26" t="s">
        <v>21</v>
      </c>
      <c r="J371" s="26" t="s">
        <v>88</v>
      </c>
      <c r="K371" s="26" t="s">
        <v>21</v>
      </c>
      <c r="L371" s="19"/>
      <c r="M371" s="17"/>
      <c r="N371" s="17"/>
      <c r="O371" s="17"/>
      <c r="P371" s="17"/>
      <c r="Q371" s="17"/>
      <c r="R371" s="17"/>
      <c r="S371" s="110"/>
      <c r="T371" s="131" t="str">
        <f>Table3[[#This Row],[Column12]]</f>
        <v>Auto:</v>
      </c>
      <c r="U371" s="22"/>
      <c r="V371" s="46" t="str">
        <f>IF(Table3[[#This Row],[TagOrderMethod]]="Ratio:","plants per 1 tag",IF(Table3[[#This Row],[TagOrderMethod]]="tags included","",IF(Table3[[#This Row],[TagOrderMethod]]="Qty:","tags",IF(Table3[[#This Row],[TagOrderMethod]]="Auto:",IF(U371&lt;&gt;"","tags","")))))</f>
        <v/>
      </c>
      <c r="W371" s="14">
        <v>25</v>
      </c>
      <c r="X371" s="14" t="str">
        <f>IF(ISNUMBER(SEARCH("tag",Table3[[#This Row],[Notes]])), "Yes", "No")</f>
        <v>No</v>
      </c>
      <c r="Y371" s="14" t="str">
        <f>IF(Table3[[#This Row],[Column11]]="yes","tags included","Auto:")</f>
        <v>Auto:</v>
      </c>
      <c r="Z37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Row],[TagOrderMethod]]="Auto:",IF(U371&gt;0,U371,IF(COUNTBLANK(L371:S371)=8,"",(IF(Table3[[#This Row],[Column11]]&lt;&gt;"no",Table3[[#This Row],[Size]]*(SUM(Table3[[#This Row],[Date 1]:[Date 8]])),"")))),""))),(Table3[[#This Row],[Bundle]])),"")</f>
        <v/>
      </c>
      <c r="AB371" s="86" t="str">
        <f t="shared" si="8"/>
        <v/>
      </c>
      <c r="AC371" s="68"/>
      <c r="AD371" s="37"/>
      <c r="AE371" s="38"/>
      <c r="AF371" s="39"/>
      <c r="AG371" s="111" t="s">
        <v>21</v>
      </c>
      <c r="AH371" s="111" t="s">
        <v>21</v>
      </c>
      <c r="AI371" s="111" t="s">
        <v>21</v>
      </c>
      <c r="AJ371" s="111" t="s">
        <v>21</v>
      </c>
      <c r="AK371" s="111" t="s">
        <v>1576</v>
      </c>
      <c r="AL371" s="111" t="s">
        <v>21</v>
      </c>
      <c r="AM371" s="111" t="b">
        <f>IF(AND(Table3[[#This Row],[Column68]]=TRUE,COUNTBLANK(Table3[[#This Row],[Date 1]:[Date 8]])=8),TRUE,FALSE)</f>
        <v>0</v>
      </c>
      <c r="AN371" s="111" t="b">
        <f>COUNTIF(Table3[[#This Row],[512]:[51]],"yes")&gt;0</f>
        <v>0</v>
      </c>
      <c r="AO371" s="40" t="str">
        <f>IF(Table3[[#This Row],[512]]="yes",Table3[[#This Row],[Column1]],"")</f>
        <v/>
      </c>
      <c r="AP371" s="40" t="str">
        <f>IF(Table3[[#This Row],[250]]="yes",Table3[[#This Row],[Column1.5]],"")</f>
        <v/>
      </c>
      <c r="AQ371" s="40" t="str">
        <f>IF(Table3[[#This Row],[288]]="yes",Table3[[#This Row],[Column2]],"")</f>
        <v/>
      </c>
      <c r="AR371" s="40" t="str">
        <f>IF(Table3[[#This Row],[144]]="yes",Table3[[#This Row],[Column3]],"")</f>
        <v/>
      </c>
      <c r="AS371" s="40" t="str">
        <f>IF(Table3[[#This Row],[26]]="yes",Table3[[#This Row],[Column4]],"")</f>
        <v/>
      </c>
      <c r="AT371" s="40" t="str">
        <f>IF(Table3[[#This Row],[51]]="yes",Table3[[#This Row],[Column5]],"")</f>
        <v/>
      </c>
      <c r="AU371" s="25" t="str">
        <f>IF(COUNTBLANK(Table3[[#This Row],[Date 1]:[Date 8]])=7,IF(Table3[[#This Row],[Column9]]&lt;&gt;"",IF(SUM(L371:S371)&lt;&gt;0,Table3[[#This Row],[Column9]],""),""),(SUBSTITUTE(TRIM(SUBSTITUTE(AO371&amp;","&amp;AP371&amp;","&amp;AQ371&amp;","&amp;AR371&amp;","&amp;AS371&amp;","&amp;AT371&amp;",",","," "))," ",", ")))</f>
        <v/>
      </c>
      <c r="AV371" s="31" t="e">
        <f>IF(COUNTBLANK(L371:AC371)&lt;&gt;13,IF(Table3[[#This Row],[Comments]]="Please order in multiples of 20. Minimum order of 100.",IF(COUNTBLANK(Table3[[#This Row],[Date 1]:[Order]])=12,"",1),1),IF(OR(F371="yes",G371="yes",H371="yes",I371="yes",J371="yes",K371="yes",#REF!="yes"),1,""))</f>
        <v>#REF!</v>
      </c>
    </row>
    <row r="372" spans="2:48" ht="36" thickBot="1" x14ac:dyDescent="0.4">
      <c r="B372" s="125">
        <v>7005</v>
      </c>
      <c r="C372" s="13" t="s">
        <v>457</v>
      </c>
      <c r="D372" s="28" t="s">
        <v>689</v>
      </c>
      <c r="E372" s="108"/>
      <c r="F372" s="109" t="s">
        <v>21</v>
      </c>
      <c r="G372" s="26" t="s">
        <v>21</v>
      </c>
      <c r="H372" s="26" t="s">
        <v>21</v>
      </c>
      <c r="I372" s="26" t="s">
        <v>21</v>
      </c>
      <c r="J372" s="26" t="s">
        <v>88</v>
      </c>
      <c r="K372" s="26" t="s">
        <v>21</v>
      </c>
      <c r="L372" s="19"/>
      <c r="M372" s="17"/>
      <c r="N372" s="17"/>
      <c r="O372" s="17"/>
      <c r="P372" s="17"/>
      <c r="Q372" s="17"/>
      <c r="R372" s="17"/>
      <c r="S372" s="110"/>
      <c r="T372" s="131" t="str">
        <f>Table3[[#This Row],[Column12]]</f>
        <v>Auto:</v>
      </c>
      <c r="U372" s="22"/>
      <c r="V372" s="46" t="str">
        <f>IF(Table3[[#This Row],[TagOrderMethod]]="Ratio:","plants per 1 tag",IF(Table3[[#This Row],[TagOrderMethod]]="tags included","",IF(Table3[[#This Row],[TagOrderMethod]]="Qty:","tags",IF(Table3[[#This Row],[TagOrderMethod]]="Auto:",IF(U372&lt;&gt;"","tags","")))))</f>
        <v/>
      </c>
      <c r="W372" s="14">
        <v>25</v>
      </c>
      <c r="X372" s="14" t="str">
        <f>IF(ISNUMBER(SEARCH("tag",Table3[[#This Row],[Notes]])), "Yes", "No")</f>
        <v>No</v>
      </c>
      <c r="Y372" s="14" t="str">
        <f>IF(Table3[[#This Row],[Column11]]="yes","tags included","Auto:")</f>
        <v>Auto:</v>
      </c>
      <c r="Z37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Row],[TagOrderMethod]]="Auto:",IF(U372&gt;0,U372,IF(COUNTBLANK(L372:S372)=8,"",(IF(Table3[[#This Row],[Column11]]&lt;&gt;"no",Table3[[#This Row],[Size]]*(SUM(Table3[[#This Row],[Date 1]:[Date 8]])),"")))),""))),(Table3[[#This Row],[Bundle]])),"")</f>
        <v/>
      </c>
      <c r="AB372" s="86" t="str">
        <f t="shared" si="8"/>
        <v/>
      </c>
      <c r="AC372" s="68"/>
      <c r="AD372" s="37"/>
      <c r="AE372" s="38"/>
      <c r="AF372" s="39"/>
      <c r="AG372" s="111" t="s">
        <v>21</v>
      </c>
      <c r="AH372" s="111" t="s">
        <v>21</v>
      </c>
      <c r="AI372" s="111" t="s">
        <v>21</v>
      </c>
      <c r="AJ372" s="111" t="s">
        <v>21</v>
      </c>
      <c r="AK372" s="111" t="s">
        <v>712</v>
      </c>
      <c r="AL372" s="111" t="s">
        <v>21</v>
      </c>
      <c r="AM372" s="111" t="b">
        <f>IF(AND(Table3[[#This Row],[Column68]]=TRUE,COUNTBLANK(Table3[[#This Row],[Date 1]:[Date 8]])=8),TRUE,FALSE)</f>
        <v>0</v>
      </c>
      <c r="AN372" s="111" t="b">
        <f>COUNTIF(Table3[[#This Row],[512]:[51]],"yes")&gt;0</f>
        <v>0</v>
      </c>
      <c r="AO372" s="40" t="str">
        <f>IF(Table3[[#This Row],[512]]="yes",Table3[[#This Row],[Column1]],"")</f>
        <v/>
      </c>
      <c r="AP372" s="40" t="str">
        <f>IF(Table3[[#This Row],[250]]="yes",Table3[[#This Row],[Column1.5]],"")</f>
        <v/>
      </c>
      <c r="AQ372" s="40" t="str">
        <f>IF(Table3[[#This Row],[288]]="yes",Table3[[#This Row],[Column2]],"")</f>
        <v/>
      </c>
      <c r="AR372" s="40" t="str">
        <f>IF(Table3[[#This Row],[144]]="yes",Table3[[#This Row],[Column3]],"")</f>
        <v/>
      </c>
      <c r="AS372" s="40" t="str">
        <f>IF(Table3[[#This Row],[26]]="yes",Table3[[#This Row],[Column4]],"")</f>
        <v/>
      </c>
      <c r="AT372" s="40" t="str">
        <f>IF(Table3[[#This Row],[51]]="yes",Table3[[#This Row],[Column5]],"")</f>
        <v/>
      </c>
      <c r="AU372" s="25" t="str">
        <f>IF(COUNTBLANK(Table3[[#This Row],[Date 1]:[Date 8]])=7,IF(Table3[[#This Row],[Column9]]&lt;&gt;"",IF(SUM(L372:S372)&lt;&gt;0,Table3[[#This Row],[Column9]],""),""),(SUBSTITUTE(TRIM(SUBSTITUTE(AO372&amp;","&amp;AP372&amp;","&amp;AQ372&amp;","&amp;AR372&amp;","&amp;AS372&amp;","&amp;AT372&amp;",",","," "))," ",", ")))</f>
        <v/>
      </c>
      <c r="AV372" s="31" t="e">
        <f>IF(COUNTBLANK(L372:AC372)&lt;&gt;13,IF(Table3[[#This Row],[Comments]]="Please order in multiples of 20. Minimum order of 100.",IF(COUNTBLANK(Table3[[#This Row],[Date 1]:[Order]])=12,"",1),1),IF(OR(F372="yes",G372="yes",H372="yes",I372="yes",J372="yes",K372="yes",#REF!="yes"),1,""))</f>
        <v>#REF!</v>
      </c>
    </row>
    <row r="373" spans="2:48" ht="36" thickBot="1" x14ac:dyDescent="0.4">
      <c r="B373" s="125">
        <v>7010</v>
      </c>
      <c r="C373" s="13" t="s">
        <v>457</v>
      </c>
      <c r="D373" s="28" t="s">
        <v>690</v>
      </c>
      <c r="E373" s="108"/>
      <c r="F373" s="109" t="s">
        <v>21</v>
      </c>
      <c r="G373" s="26" t="s">
        <v>21</v>
      </c>
      <c r="H373" s="26" t="s">
        <v>21</v>
      </c>
      <c r="I373" s="26" t="s">
        <v>21</v>
      </c>
      <c r="J373" s="26" t="s">
        <v>88</v>
      </c>
      <c r="K373" s="26" t="s">
        <v>21</v>
      </c>
      <c r="L373" s="19"/>
      <c r="M373" s="17"/>
      <c r="N373" s="17"/>
      <c r="O373" s="17"/>
      <c r="P373" s="17"/>
      <c r="Q373" s="17"/>
      <c r="R373" s="17"/>
      <c r="S373" s="110"/>
      <c r="T373" s="131" t="str">
        <f>Table3[[#This Row],[Column12]]</f>
        <v>Auto:</v>
      </c>
      <c r="U373" s="22"/>
      <c r="V373" s="46" t="str">
        <f>IF(Table3[[#This Row],[TagOrderMethod]]="Ratio:","plants per 1 tag",IF(Table3[[#This Row],[TagOrderMethod]]="tags included","",IF(Table3[[#This Row],[TagOrderMethod]]="Qty:","tags",IF(Table3[[#This Row],[TagOrderMethod]]="Auto:",IF(U373&lt;&gt;"","tags","")))))</f>
        <v/>
      </c>
      <c r="W373" s="14">
        <v>25</v>
      </c>
      <c r="X373" s="14" t="str">
        <f>IF(ISNUMBER(SEARCH("tag",Table3[[#This Row],[Notes]])), "Yes", "No")</f>
        <v>No</v>
      </c>
      <c r="Y373" s="14" t="str">
        <f>IF(Table3[[#This Row],[Column11]]="yes","tags included","Auto:")</f>
        <v>Auto:</v>
      </c>
      <c r="Z37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Row],[TagOrderMethod]]="Auto:",IF(U373&gt;0,U373,IF(COUNTBLANK(L373:S373)=8,"",(IF(Table3[[#This Row],[Column11]]&lt;&gt;"no",Table3[[#This Row],[Size]]*(SUM(Table3[[#This Row],[Date 1]:[Date 8]])),"")))),""))),(Table3[[#This Row],[Bundle]])),"")</f>
        <v/>
      </c>
      <c r="AB373" s="86" t="str">
        <f t="shared" si="8"/>
        <v/>
      </c>
      <c r="AC373" s="68"/>
      <c r="AD373" s="37"/>
      <c r="AE373" s="38"/>
      <c r="AF373" s="39"/>
      <c r="AG373" s="111" t="s">
        <v>21</v>
      </c>
      <c r="AH373" s="111" t="s">
        <v>21</v>
      </c>
      <c r="AI373" s="111" t="s">
        <v>21</v>
      </c>
      <c r="AJ373" s="111" t="s">
        <v>21</v>
      </c>
      <c r="AK373" s="111" t="s">
        <v>1601</v>
      </c>
      <c r="AL373" s="111" t="s">
        <v>21</v>
      </c>
      <c r="AM373" s="111" t="b">
        <f>IF(AND(Table3[[#This Row],[Column68]]=TRUE,COUNTBLANK(Table3[[#This Row],[Date 1]:[Date 8]])=8),TRUE,FALSE)</f>
        <v>0</v>
      </c>
      <c r="AN373" s="111" t="b">
        <f>COUNTIF(Table3[[#This Row],[512]:[51]],"yes")&gt;0</f>
        <v>0</v>
      </c>
      <c r="AO373" s="40" t="str">
        <f>IF(Table3[[#This Row],[512]]="yes",Table3[[#This Row],[Column1]],"")</f>
        <v/>
      </c>
      <c r="AP373" s="40" t="str">
        <f>IF(Table3[[#This Row],[250]]="yes",Table3[[#This Row],[Column1.5]],"")</f>
        <v/>
      </c>
      <c r="AQ373" s="40" t="str">
        <f>IF(Table3[[#This Row],[288]]="yes",Table3[[#This Row],[Column2]],"")</f>
        <v/>
      </c>
      <c r="AR373" s="40" t="str">
        <f>IF(Table3[[#This Row],[144]]="yes",Table3[[#This Row],[Column3]],"")</f>
        <v/>
      </c>
      <c r="AS373" s="40" t="str">
        <f>IF(Table3[[#This Row],[26]]="yes",Table3[[#This Row],[Column4]],"")</f>
        <v/>
      </c>
      <c r="AT373" s="40" t="str">
        <f>IF(Table3[[#This Row],[51]]="yes",Table3[[#This Row],[Column5]],"")</f>
        <v/>
      </c>
      <c r="AU373" s="25" t="str">
        <f>IF(COUNTBLANK(Table3[[#This Row],[Date 1]:[Date 8]])=7,IF(Table3[[#This Row],[Column9]]&lt;&gt;"",IF(SUM(L373:S373)&lt;&gt;0,Table3[[#This Row],[Column9]],""),""),(SUBSTITUTE(TRIM(SUBSTITUTE(AO373&amp;","&amp;AP373&amp;","&amp;AQ373&amp;","&amp;AR373&amp;","&amp;AS373&amp;","&amp;AT373&amp;",",","," "))," ",", ")))</f>
        <v/>
      </c>
      <c r="AV373" s="31" t="e">
        <f>IF(COUNTBLANK(L373:AC373)&lt;&gt;13,IF(Table3[[#This Row],[Comments]]="Please order in multiples of 20. Minimum order of 100.",IF(COUNTBLANK(Table3[[#This Row],[Date 1]:[Order]])=12,"",1),1),IF(OR(F373="yes",G373="yes",H373="yes",I373="yes",J373="yes",K373="yes",#REF!="yes"),1,""))</f>
        <v>#REF!</v>
      </c>
    </row>
    <row r="374" spans="2:48" ht="36" thickBot="1" x14ac:dyDescent="0.4">
      <c r="B374" s="125">
        <v>20</v>
      </c>
      <c r="C374" s="13" t="s">
        <v>457</v>
      </c>
      <c r="D374" s="28" t="s">
        <v>240</v>
      </c>
      <c r="E374" s="108"/>
      <c r="F374" s="109" t="s">
        <v>21</v>
      </c>
      <c r="G374" s="26" t="s">
        <v>21</v>
      </c>
      <c r="H374" s="26" t="s">
        <v>21</v>
      </c>
      <c r="I374" s="26" t="s">
        <v>21</v>
      </c>
      <c r="J374" s="26" t="s">
        <v>88</v>
      </c>
      <c r="K374" s="26" t="s">
        <v>21</v>
      </c>
      <c r="L374" s="19"/>
      <c r="M374" s="17"/>
      <c r="N374" s="17"/>
      <c r="O374" s="17"/>
      <c r="P374" s="17"/>
      <c r="Q374" s="17"/>
      <c r="R374" s="17"/>
      <c r="S374" s="110"/>
      <c r="T374" s="131" t="str">
        <f>Table3[[#This Row],[Column12]]</f>
        <v>Auto:</v>
      </c>
      <c r="U374" s="22"/>
      <c r="V374" s="46" t="str">
        <f>IF(Table3[[#This Row],[TagOrderMethod]]="Ratio:","plants per 1 tag",IF(Table3[[#This Row],[TagOrderMethod]]="tags included","",IF(Table3[[#This Row],[TagOrderMethod]]="Qty:","tags",IF(Table3[[#This Row],[TagOrderMethod]]="Auto:",IF(U374&lt;&gt;"","tags","")))))</f>
        <v/>
      </c>
      <c r="W374" s="14">
        <v>25</v>
      </c>
      <c r="X374" s="14" t="str">
        <f>IF(ISNUMBER(SEARCH("tag",Table3[[#This Row],[Notes]])), "Yes", "No")</f>
        <v>No</v>
      </c>
      <c r="Y374" s="14" t="str">
        <f>IF(Table3[[#This Row],[Column11]]="yes","tags included","Auto:")</f>
        <v>Auto:</v>
      </c>
      <c r="Z37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Row],[TagOrderMethod]]="Auto:",IF(U374&gt;0,U374,IF(COUNTBLANK(L374:S374)=8,"",(IF(Table3[[#This Row],[Column11]]&lt;&gt;"no",Table3[[#This Row],[Size]]*(SUM(Table3[[#This Row],[Date 1]:[Date 8]])),"")))),""))),(Table3[[#This Row],[Bundle]])),"")</f>
        <v/>
      </c>
      <c r="AB374" s="86" t="str">
        <f t="shared" si="8"/>
        <v/>
      </c>
      <c r="AC374" s="68"/>
      <c r="AD374" s="37"/>
      <c r="AE374" s="38"/>
      <c r="AF374" s="39"/>
      <c r="AG374" s="111" t="s">
        <v>21</v>
      </c>
      <c r="AH374" s="111" t="s">
        <v>21</v>
      </c>
      <c r="AI374" s="111" t="s">
        <v>21</v>
      </c>
      <c r="AJ374" s="111" t="s">
        <v>21</v>
      </c>
      <c r="AK374" s="111" t="s">
        <v>1602</v>
      </c>
      <c r="AL374" s="111" t="s">
        <v>21</v>
      </c>
      <c r="AM374" s="111" t="b">
        <f>IF(AND(Table3[[#This Row],[Column68]]=TRUE,COUNTBLANK(Table3[[#This Row],[Date 1]:[Date 8]])=8),TRUE,FALSE)</f>
        <v>0</v>
      </c>
      <c r="AN374" s="111" t="b">
        <f>COUNTIF(Table3[[#This Row],[512]:[51]],"yes")&gt;0</f>
        <v>0</v>
      </c>
      <c r="AO374" s="40" t="str">
        <f>IF(Table3[[#This Row],[512]]="yes",Table3[[#This Row],[Column1]],"")</f>
        <v/>
      </c>
      <c r="AP374" s="40" t="str">
        <f>IF(Table3[[#This Row],[250]]="yes",Table3[[#This Row],[Column1.5]],"")</f>
        <v/>
      </c>
      <c r="AQ374" s="40" t="str">
        <f>IF(Table3[[#This Row],[288]]="yes",Table3[[#This Row],[Column2]],"")</f>
        <v/>
      </c>
      <c r="AR374" s="40" t="str">
        <f>IF(Table3[[#This Row],[144]]="yes",Table3[[#This Row],[Column3]],"")</f>
        <v/>
      </c>
      <c r="AS374" s="40" t="str">
        <f>IF(Table3[[#This Row],[26]]="yes",Table3[[#This Row],[Column4]],"")</f>
        <v/>
      </c>
      <c r="AT374" s="40" t="str">
        <f>IF(Table3[[#This Row],[51]]="yes",Table3[[#This Row],[Column5]],"")</f>
        <v/>
      </c>
      <c r="AU374" s="25" t="str">
        <f>IF(COUNTBLANK(Table3[[#This Row],[Date 1]:[Date 8]])=7,IF(Table3[[#This Row],[Column9]]&lt;&gt;"",IF(SUM(L374:S374)&lt;&gt;0,Table3[[#This Row],[Column9]],""),""),(SUBSTITUTE(TRIM(SUBSTITUTE(AO374&amp;","&amp;AP374&amp;","&amp;AQ374&amp;","&amp;AR374&amp;","&amp;AS374&amp;","&amp;AT374&amp;",",","," "))," ",", ")))</f>
        <v/>
      </c>
      <c r="AV374" s="31" t="e">
        <f>IF(COUNTBLANK(L374:AC374)&lt;&gt;13,IF(Table3[[#This Row],[Comments]]="Please order in multiples of 20. Minimum order of 100.",IF(COUNTBLANK(Table3[[#This Row],[Date 1]:[Order]])=12,"",1),1),IF(OR(F374="yes",G374="yes",H374="yes",I374="yes",J374="yes",K374="yes",#REF!="yes"),1,""))</f>
        <v>#REF!</v>
      </c>
    </row>
    <row r="375" spans="2:48" ht="36" thickBot="1" x14ac:dyDescent="0.4">
      <c r="B375" s="125">
        <v>7025</v>
      </c>
      <c r="C375" s="13" t="s">
        <v>457</v>
      </c>
      <c r="D375" s="28" t="s">
        <v>1577</v>
      </c>
      <c r="E375" s="108"/>
      <c r="F375" s="109" t="s">
        <v>21</v>
      </c>
      <c r="G375" s="26" t="s">
        <v>21</v>
      </c>
      <c r="H375" s="26" t="s">
        <v>21</v>
      </c>
      <c r="I375" s="26" t="s">
        <v>21</v>
      </c>
      <c r="J375" s="26" t="s">
        <v>21</v>
      </c>
      <c r="K375" s="26" t="s">
        <v>88</v>
      </c>
      <c r="L375" s="19"/>
      <c r="M375" s="17"/>
      <c r="N375" s="17"/>
      <c r="O375" s="17"/>
      <c r="P375" s="17"/>
      <c r="Q375" s="17"/>
      <c r="R375" s="17"/>
      <c r="S375" s="110"/>
      <c r="T375" s="131" t="str">
        <f>Table3[[#This Row],[Column12]]</f>
        <v>Auto:</v>
      </c>
      <c r="U375" s="22"/>
      <c r="V375" s="46" t="str">
        <f>IF(Table3[[#This Row],[TagOrderMethod]]="Ratio:","plants per 1 tag",IF(Table3[[#This Row],[TagOrderMethod]]="tags included","",IF(Table3[[#This Row],[TagOrderMethod]]="Qty:","tags",IF(Table3[[#This Row],[TagOrderMethod]]="Auto:",IF(U375&lt;&gt;"","tags","")))))</f>
        <v/>
      </c>
      <c r="W375" s="14">
        <v>25</v>
      </c>
      <c r="X375" s="14" t="str">
        <f>IF(ISNUMBER(SEARCH("tag",Table3[[#This Row],[Notes]])), "Yes", "No")</f>
        <v>No</v>
      </c>
      <c r="Y375" s="14" t="str">
        <f>IF(Table3[[#This Row],[Column11]]="yes","tags included","Auto:")</f>
        <v>Auto:</v>
      </c>
      <c r="Z37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Row],[TagOrderMethod]]="Auto:",IF(U375&gt;0,U375,IF(COUNTBLANK(L375:S375)=8,"",(IF(Table3[[#This Row],[Column11]]&lt;&gt;"no",Table3[[#This Row],[Size]]*(SUM(Table3[[#This Row],[Date 1]:[Date 8]])),"")))),""))),(Table3[[#This Row],[Bundle]])),"")</f>
        <v/>
      </c>
      <c r="AB375" s="86" t="str">
        <f t="shared" si="8"/>
        <v/>
      </c>
      <c r="AC375" s="68"/>
      <c r="AD375" s="37"/>
      <c r="AE375" s="38"/>
      <c r="AF375" s="39"/>
      <c r="AG375" s="111" t="s">
        <v>21</v>
      </c>
      <c r="AH375" s="111" t="s">
        <v>21</v>
      </c>
      <c r="AI375" s="111" t="s">
        <v>21</v>
      </c>
      <c r="AJ375" s="111" t="s">
        <v>21</v>
      </c>
      <c r="AK375" s="111" t="s">
        <v>21</v>
      </c>
      <c r="AL375" s="111" t="s">
        <v>1603</v>
      </c>
      <c r="AM375" s="111" t="b">
        <f>IF(AND(Table3[[#This Row],[Column68]]=TRUE,COUNTBLANK(Table3[[#This Row],[Date 1]:[Date 8]])=8),TRUE,FALSE)</f>
        <v>0</v>
      </c>
      <c r="AN375" s="111" t="b">
        <f>COUNTIF(Table3[[#This Row],[512]:[51]],"yes")&gt;0</f>
        <v>0</v>
      </c>
      <c r="AO375" s="40" t="str">
        <f>IF(Table3[[#This Row],[512]]="yes",Table3[[#This Row],[Column1]],"")</f>
        <v/>
      </c>
      <c r="AP375" s="40" t="str">
        <f>IF(Table3[[#This Row],[250]]="yes",Table3[[#This Row],[Column1.5]],"")</f>
        <v/>
      </c>
      <c r="AQ375" s="40" t="str">
        <f>IF(Table3[[#This Row],[288]]="yes",Table3[[#This Row],[Column2]],"")</f>
        <v/>
      </c>
      <c r="AR375" s="40" t="str">
        <f>IF(Table3[[#This Row],[144]]="yes",Table3[[#This Row],[Column3]],"")</f>
        <v/>
      </c>
      <c r="AS375" s="40" t="str">
        <f>IF(Table3[[#This Row],[26]]="yes",Table3[[#This Row],[Column4]],"")</f>
        <v/>
      </c>
      <c r="AT375" s="40" t="str">
        <f>IF(Table3[[#This Row],[51]]="yes",Table3[[#This Row],[Column5]],"")</f>
        <v/>
      </c>
      <c r="AU375" s="25" t="str">
        <f>IF(COUNTBLANK(Table3[[#This Row],[Date 1]:[Date 8]])=7,IF(Table3[[#This Row],[Column9]]&lt;&gt;"",IF(SUM(L375:S375)&lt;&gt;0,Table3[[#This Row],[Column9]],""),""),(SUBSTITUTE(TRIM(SUBSTITUTE(AO375&amp;","&amp;AP375&amp;","&amp;AQ375&amp;","&amp;AR375&amp;","&amp;AS375&amp;","&amp;AT375&amp;",",","," "))," ",", ")))</f>
        <v/>
      </c>
      <c r="AV375" s="31" t="e">
        <f>IF(COUNTBLANK(L375:AC375)&lt;&gt;13,IF(Table3[[#This Row],[Comments]]="Please order in multiples of 20. Minimum order of 100.",IF(COUNTBLANK(Table3[[#This Row],[Date 1]:[Order]])=12,"",1),1),IF(OR(F375="yes",G375="yes",H375="yes",I375="yes",J375="yes",K375="yes",#REF!="yes"),1,""))</f>
        <v>#REF!</v>
      </c>
    </row>
    <row r="376" spans="2:48" ht="36" thickBot="1" x14ac:dyDescent="0.4">
      <c r="B376" s="125">
        <v>7045</v>
      </c>
      <c r="C376" s="13" t="s">
        <v>457</v>
      </c>
      <c r="D376" s="28" t="s">
        <v>1578</v>
      </c>
      <c r="E376" s="108"/>
      <c r="F376" s="109" t="s">
        <v>21</v>
      </c>
      <c r="G376" s="26" t="s">
        <v>21</v>
      </c>
      <c r="H376" s="26" t="s">
        <v>21</v>
      </c>
      <c r="I376" s="26" t="s">
        <v>21</v>
      </c>
      <c r="J376" s="26" t="s">
        <v>21</v>
      </c>
      <c r="K376" s="26" t="s">
        <v>88</v>
      </c>
      <c r="L376" s="19"/>
      <c r="M376" s="17"/>
      <c r="N376" s="17"/>
      <c r="O376" s="17"/>
      <c r="P376" s="17"/>
      <c r="Q376" s="17"/>
      <c r="R376" s="17"/>
      <c r="S376" s="110"/>
      <c r="T376" s="131" t="str">
        <f>Table3[[#This Row],[Column12]]</f>
        <v>Auto:</v>
      </c>
      <c r="U376" s="22"/>
      <c r="V376" s="46" t="str">
        <f>IF(Table3[[#This Row],[TagOrderMethod]]="Ratio:","plants per 1 tag",IF(Table3[[#This Row],[TagOrderMethod]]="tags included","",IF(Table3[[#This Row],[TagOrderMethod]]="Qty:","tags",IF(Table3[[#This Row],[TagOrderMethod]]="Auto:",IF(U376&lt;&gt;"","tags","")))))</f>
        <v/>
      </c>
      <c r="W376" s="14">
        <v>25</v>
      </c>
      <c r="X376" s="14" t="str">
        <f>IF(ISNUMBER(SEARCH("tag",Table3[[#This Row],[Notes]])), "Yes", "No")</f>
        <v>No</v>
      </c>
      <c r="Y376" s="14" t="str">
        <f>IF(Table3[[#This Row],[Column11]]="yes","tags included","Auto:")</f>
        <v>Auto:</v>
      </c>
      <c r="Z37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Row],[TagOrderMethod]]="Auto:",IF(U376&gt;0,U376,IF(COUNTBLANK(L376:S376)=8,"",(IF(Table3[[#This Row],[Column11]]&lt;&gt;"no",Table3[[#This Row],[Size]]*(SUM(Table3[[#This Row],[Date 1]:[Date 8]])),"")))),""))),(Table3[[#This Row],[Bundle]])),"")</f>
        <v/>
      </c>
      <c r="AB376" s="86" t="str">
        <f t="shared" si="8"/>
        <v/>
      </c>
      <c r="AC376" s="68"/>
      <c r="AD376" s="37"/>
      <c r="AE376" s="38"/>
      <c r="AF376" s="39"/>
      <c r="AG376" s="111" t="s">
        <v>21</v>
      </c>
      <c r="AH376" s="111" t="s">
        <v>21</v>
      </c>
      <c r="AI376" s="111" t="s">
        <v>21</v>
      </c>
      <c r="AJ376" s="111" t="s">
        <v>21</v>
      </c>
      <c r="AK376" s="111" t="s">
        <v>21</v>
      </c>
      <c r="AL376" s="111" t="s">
        <v>1604</v>
      </c>
      <c r="AM376" s="111" t="b">
        <f>IF(AND(Table3[[#This Row],[Column68]]=TRUE,COUNTBLANK(Table3[[#This Row],[Date 1]:[Date 8]])=8),TRUE,FALSE)</f>
        <v>0</v>
      </c>
      <c r="AN376" s="111" t="b">
        <f>COUNTIF(Table3[[#This Row],[512]:[51]],"yes")&gt;0</f>
        <v>0</v>
      </c>
      <c r="AO376" s="40" t="str">
        <f>IF(Table3[[#This Row],[512]]="yes",Table3[[#This Row],[Column1]],"")</f>
        <v/>
      </c>
      <c r="AP376" s="40" t="str">
        <f>IF(Table3[[#This Row],[250]]="yes",Table3[[#This Row],[Column1.5]],"")</f>
        <v/>
      </c>
      <c r="AQ376" s="40" t="str">
        <f>IF(Table3[[#This Row],[288]]="yes",Table3[[#This Row],[Column2]],"")</f>
        <v/>
      </c>
      <c r="AR376" s="40" t="str">
        <f>IF(Table3[[#This Row],[144]]="yes",Table3[[#This Row],[Column3]],"")</f>
        <v/>
      </c>
      <c r="AS376" s="40" t="str">
        <f>IF(Table3[[#This Row],[26]]="yes",Table3[[#This Row],[Column4]],"")</f>
        <v/>
      </c>
      <c r="AT376" s="40" t="str">
        <f>IF(Table3[[#This Row],[51]]="yes",Table3[[#This Row],[Column5]],"")</f>
        <v/>
      </c>
      <c r="AU376" s="25" t="str">
        <f>IF(COUNTBLANK(Table3[[#This Row],[Date 1]:[Date 8]])=7,IF(Table3[[#This Row],[Column9]]&lt;&gt;"",IF(SUM(L376:S376)&lt;&gt;0,Table3[[#This Row],[Column9]],""),""),(SUBSTITUTE(TRIM(SUBSTITUTE(AO376&amp;","&amp;AP376&amp;","&amp;AQ376&amp;","&amp;AR376&amp;","&amp;AS376&amp;","&amp;AT376&amp;",",","," "))," ",", ")))</f>
        <v/>
      </c>
      <c r="AV376" s="31" t="e">
        <f>IF(COUNTBLANK(L376:AC376)&lt;&gt;13,IF(Table3[[#This Row],[Comments]]="Please order in multiples of 20. Minimum order of 100.",IF(COUNTBLANK(Table3[[#This Row],[Date 1]:[Order]])=12,"",1),1),IF(OR(F376="yes",G376="yes",H376="yes",I376="yes",J376="yes",K376="yes",#REF!="yes"),1,""))</f>
        <v>#REF!</v>
      </c>
    </row>
    <row r="377" spans="2:48" ht="36" thickBot="1" x14ac:dyDescent="0.4">
      <c r="B377" s="125">
        <v>390</v>
      </c>
      <c r="C377" s="13" t="s">
        <v>457</v>
      </c>
      <c r="D377" s="28" t="s">
        <v>691</v>
      </c>
      <c r="E377" s="108"/>
      <c r="F377" s="109" t="s">
        <v>21</v>
      </c>
      <c r="G377" s="26" t="s">
        <v>21</v>
      </c>
      <c r="H377" s="26" t="s">
        <v>88</v>
      </c>
      <c r="I377" s="26" t="s">
        <v>88</v>
      </c>
      <c r="J377" s="26" t="s">
        <v>88</v>
      </c>
      <c r="K377" s="26" t="s">
        <v>21</v>
      </c>
      <c r="L377" s="19"/>
      <c r="M377" s="17"/>
      <c r="N377" s="17"/>
      <c r="O377" s="17"/>
      <c r="P377" s="17"/>
      <c r="Q377" s="17"/>
      <c r="R377" s="17"/>
      <c r="S377" s="110"/>
      <c r="T377" s="131" t="str">
        <f>Table3[[#This Row],[Column12]]</f>
        <v>Auto:</v>
      </c>
      <c r="U377" s="22"/>
      <c r="V377" s="46" t="str">
        <f>IF(Table3[[#This Row],[TagOrderMethod]]="Ratio:","plants per 1 tag",IF(Table3[[#This Row],[TagOrderMethod]]="tags included","",IF(Table3[[#This Row],[TagOrderMethod]]="Qty:","tags",IF(Table3[[#This Row],[TagOrderMethod]]="Auto:",IF(U377&lt;&gt;"","tags","")))))</f>
        <v/>
      </c>
      <c r="W377" s="14">
        <v>25</v>
      </c>
      <c r="X377" s="14" t="str">
        <f>IF(ISNUMBER(SEARCH("tag",Table3[[#This Row],[Notes]])), "Yes", "No")</f>
        <v>No</v>
      </c>
      <c r="Y377" s="14" t="str">
        <f>IF(Table3[[#This Row],[Column11]]="yes","tags included","Auto:")</f>
        <v>Auto:</v>
      </c>
      <c r="Z37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Row],[TagOrderMethod]]="Auto:",IF(U377&gt;0,U377,IF(COUNTBLANK(L377:S377)=8,"",(IF(Table3[[#This Row],[Column11]]&lt;&gt;"no",Table3[[#This Row],[Size]]*(SUM(Table3[[#This Row],[Date 1]:[Date 8]])),"")))),""))),(Table3[[#This Row],[Bundle]])),"")</f>
        <v/>
      </c>
      <c r="AB377" s="86" t="str">
        <f t="shared" si="8"/>
        <v/>
      </c>
      <c r="AC377" s="68"/>
      <c r="AD377" s="37"/>
      <c r="AE377" s="38"/>
      <c r="AF377" s="39"/>
      <c r="AG377" s="111" t="s">
        <v>21</v>
      </c>
      <c r="AH377" s="111" t="s">
        <v>21</v>
      </c>
      <c r="AI377" s="111" t="s">
        <v>713</v>
      </c>
      <c r="AJ377" s="111" t="s">
        <v>714</v>
      </c>
      <c r="AK377" s="111" t="s">
        <v>715</v>
      </c>
      <c r="AL377" s="111" t="s">
        <v>21</v>
      </c>
      <c r="AM377" s="111" t="b">
        <f>IF(AND(Table3[[#This Row],[Column68]]=TRUE,COUNTBLANK(Table3[[#This Row],[Date 1]:[Date 8]])=8),TRUE,FALSE)</f>
        <v>0</v>
      </c>
      <c r="AN377" s="111" t="b">
        <f>COUNTIF(Table3[[#This Row],[512]:[51]],"yes")&gt;0</f>
        <v>0</v>
      </c>
      <c r="AO377" s="40" t="str">
        <f>IF(Table3[[#This Row],[512]]="yes",Table3[[#This Row],[Column1]],"")</f>
        <v/>
      </c>
      <c r="AP377" s="40" t="str">
        <f>IF(Table3[[#This Row],[250]]="yes",Table3[[#This Row],[Column1.5]],"")</f>
        <v/>
      </c>
      <c r="AQ377" s="40" t="str">
        <f>IF(Table3[[#This Row],[288]]="yes",Table3[[#This Row],[Column2]],"")</f>
        <v/>
      </c>
      <c r="AR377" s="40" t="str">
        <f>IF(Table3[[#This Row],[144]]="yes",Table3[[#This Row],[Column3]],"")</f>
        <v/>
      </c>
      <c r="AS377" s="40" t="str">
        <f>IF(Table3[[#This Row],[26]]="yes",Table3[[#This Row],[Column4]],"")</f>
        <v/>
      </c>
      <c r="AT377" s="40" t="str">
        <f>IF(Table3[[#This Row],[51]]="yes",Table3[[#This Row],[Column5]],"")</f>
        <v/>
      </c>
      <c r="AU377" s="25" t="str">
        <f>IF(COUNTBLANK(Table3[[#This Row],[Date 1]:[Date 8]])=7,IF(Table3[[#This Row],[Column9]]&lt;&gt;"",IF(SUM(L377:S377)&lt;&gt;0,Table3[[#This Row],[Column9]],""),""),(SUBSTITUTE(TRIM(SUBSTITUTE(AO377&amp;","&amp;AP377&amp;","&amp;AQ377&amp;","&amp;AR377&amp;","&amp;AS377&amp;","&amp;AT377&amp;",",","," "))," ",", ")))</f>
        <v/>
      </c>
      <c r="AV377" s="31" t="e">
        <f>IF(COUNTBLANK(L377:AC377)&lt;&gt;13,IF(Table3[[#This Row],[Comments]]="Please order in multiples of 20. Minimum order of 100.",IF(COUNTBLANK(Table3[[#This Row],[Date 1]:[Order]])=12,"",1),1),IF(OR(F377="yes",G377="yes",H377="yes",I377="yes",J377="yes",K377="yes",#REF!="yes"),1,""))</f>
        <v>#REF!</v>
      </c>
    </row>
    <row r="378" spans="2:48" ht="36" thickBot="1" x14ac:dyDescent="0.4">
      <c r="B378" s="125">
        <v>450</v>
      </c>
      <c r="C378" s="13" t="s">
        <v>457</v>
      </c>
      <c r="D378" s="28" t="s">
        <v>90</v>
      </c>
      <c r="E378" s="108"/>
      <c r="F378" s="109" t="s">
        <v>21</v>
      </c>
      <c r="G378" s="26" t="s">
        <v>21</v>
      </c>
      <c r="H378" s="26" t="s">
        <v>88</v>
      </c>
      <c r="I378" s="26" t="s">
        <v>88</v>
      </c>
      <c r="J378" s="26" t="s">
        <v>88</v>
      </c>
      <c r="K378" s="26" t="s">
        <v>21</v>
      </c>
      <c r="L378" s="19"/>
      <c r="M378" s="17"/>
      <c r="N378" s="17"/>
      <c r="O378" s="17"/>
      <c r="P378" s="17"/>
      <c r="Q378" s="17"/>
      <c r="R378" s="17"/>
      <c r="S378" s="110"/>
      <c r="T378" s="131" t="str">
        <f>Table3[[#This Row],[Column12]]</f>
        <v>Auto:</v>
      </c>
      <c r="U378" s="22"/>
      <c r="V378" s="46" t="str">
        <f>IF(Table3[[#This Row],[TagOrderMethod]]="Ratio:","plants per 1 tag",IF(Table3[[#This Row],[TagOrderMethod]]="tags included","",IF(Table3[[#This Row],[TagOrderMethod]]="Qty:","tags",IF(Table3[[#This Row],[TagOrderMethod]]="Auto:",IF(U378&lt;&gt;"","tags","")))))</f>
        <v/>
      </c>
      <c r="W378" s="14">
        <v>25</v>
      </c>
      <c r="X378" s="14" t="str">
        <f>IF(ISNUMBER(SEARCH("tag",Table3[[#This Row],[Notes]])), "Yes", "No")</f>
        <v>No</v>
      </c>
      <c r="Y378" s="14" t="str">
        <f>IF(Table3[[#This Row],[Column11]]="yes","tags included","Auto:")</f>
        <v>Auto:</v>
      </c>
      <c r="Z37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Row],[TagOrderMethod]]="Auto:",IF(U378&gt;0,U378,IF(COUNTBLANK(L378:S378)=8,"",(IF(Table3[[#This Row],[Column11]]&lt;&gt;"no",Table3[[#This Row],[Size]]*(SUM(Table3[[#This Row],[Date 1]:[Date 8]])),"")))),""))),(Table3[[#This Row],[Bundle]])),"")</f>
        <v/>
      </c>
      <c r="AB378" s="86" t="str">
        <f t="shared" si="8"/>
        <v/>
      </c>
      <c r="AC378" s="68"/>
      <c r="AD378" s="37"/>
      <c r="AE378" s="38"/>
      <c r="AF378" s="39"/>
      <c r="AG378" s="111" t="s">
        <v>21</v>
      </c>
      <c r="AH378" s="111" t="s">
        <v>21</v>
      </c>
      <c r="AI378" s="111" t="s">
        <v>1605</v>
      </c>
      <c r="AJ378" s="111" t="s">
        <v>1606</v>
      </c>
      <c r="AK378" s="111" t="s">
        <v>1607</v>
      </c>
      <c r="AL378" s="111" t="s">
        <v>21</v>
      </c>
      <c r="AM378" s="111" t="b">
        <f>IF(AND(Table3[[#This Row],[Column68]]=TRUE,COUNTBLANK(Table3[[#This Row],[Date 1]:[Date 8]])=8),TRUE,FALSE)</f>
        <v>0</v>
      </c>
      <c r="AN378" s="111" t="b">
        <f>COUNTIF(Table3[[#This Row],[512]:[51]],"yes")&gt;0</f>
        <v>0</v>
      </c>
      <c r="AO378" s="40" t="str">
        <f>IF(Table3[[#This Row],[512]]="yes",Table3[[#This Row],[Column1]],"")</f>
        <v/>
      </c>
      <c r="AP378" s="40" t="str">
        <f>IF(Table3[[#This Row],[250]]="yes",Table3[[#This Row],[Column1.5]],"")</f>
        <v/>
      </c>
      <c r="AQ378" s="40" t="str">
        <f>IF(Table3[[#This Row],[288]]="yes",Table3[[#This Row],[Column2]],"")</f>
        <v/>
      </c>
      <c r="AR378" s="40" t="str">
        <f>IF(Table3[[#This Row],[144]]="yes",Table3[[#This Row],[Column3]],"")</f>
        <v/>
      </c>
      <c r="AS378" s="40" t="str">
        <f>IF(Table3[[#This Row],[26]]="yes",Table3[[#This Row],[Column4]],"")</f>
        <v/>
      </c>
      <c r="AT378" s="40" t="str">
        <f>IF(Table3[[#This Row],[51]]="yes",Table3[[#This Row],[Column5]],"")</f>
        <v/>
      </c>
      <c r="AU378" s="25" t="str">
        <f>IF(COUNTBLANK(Table3[[#This Row],[Date 1]:[Date 8]])=7,IF(Table3[[#This Row],[Column9]]&lt;&gt;"",IF(SUM(L378:S378)&lt;&gt;0,Table3[[#This Row],[Column9]],""),""),(SUBSTITUTE(TRIM(SUBSTITUTE(AO378&amp;","&amp;AP378&amp;","&amp;AQ378&amp;","&amp;AR378&amp;","&amp;AS378&amp;","&amp;AT378&amp;",",","," "))," ",", ")))</f>
        <v/>
      </c>
      <c r="AV378" s="31" t="e">
        <f>IF(COUNTBLANK(L378:AC378)&lt;&gt;13,IF(Table3[[#This Row],[Comments]]="Please order in multiples of 20. Minimum order of 100.",IF(COUNTBLANK(Table3[[#This Row],[Date 1]:[Order]])=12,"",1),1),IF(OR(F378="yes",G378="yes",H378="yes",I378="yes",J378="yes",K378="yes",#REF!="yes"),1,""))</f>
        <v>#REF!</v>
      </c>
    </row>
    <row r="379" spans="2:48" ht="36" thickBot="1" x14ac:dyDescent="0.4">
      <c r="B379" s="125">
        <v>730</v>
      </c>
      <c r="C379" s="13" t="s">
        <v>457</v>
      </c>
      <c r="D379" s="28" t="s">
        <v>273</v>
      </c>
      <c r="E379" s="108"/>
      <c r="F379" s="109" t="s">
        <v>21</v>
      </c>
      <c r="G379" s="26" t="s">
        <v>21</v>
      </c>
      <c r="H379" s="26" t="s">
        <v>88</v>
      </c>
      <c r="I379" s="26" t="s">
        <v>88</v>
      </c>
      <c r="J379" s="26" t="s">
        <v>88</v>
      </c>
      <c r="K379" s="26" t="s">
        <v>21</v>
      </c>
      <c r="L379" s="19"/>
      <c r="M379" s="17"/>
      <c r="N379" s="17"/>
      <c r="O379" s="17"/>
      <c r="P379" s="17"/>
      <c r="Q379" s="17"/>
      <c r="R379" s="17"/>
      <c r="S379" s="110"/>
      <c r="T379" s="131" t="str">
        <f>Table3[[#This Row],[Column12]]</f>
        <v>Auto:</v>
      </c>
      <c r="U379" s="22"/>
      <c r="V379" s="46" t="str">
        <f>IF(Table3[[#This Row],[TagOrderMethod]]="Ratio:","plants per 1 tag",IF(Table3[[#This Row],[TagOrderMethod]]="tags included","",IF(Table3[[#This Row],[TagOrderMethod]]="Qty:","tags",IF(Table3[[#This Row],[TagOrderMethod]]="Auto:",IF(U379&lt;&gt;"","tags","")))))</f>
        <v/>
      </c>
      <c r="W379" s="14">
        <v>25</v>
      </c>
      <c r="X379" s="14" t="str">
        <f>IF(ISNUMBER(SEARCH("tag",Table3[[#This Row],[Notes]])), "Yes", "No")</f>
        <v>No</v>
      </c>
      <c r="Y379" s="14" t="str">
        <f>IF(Table3[[#This Row],[Column11]]="yes","tags included","Auto:")</f>
        <v>Auto:</v>
      </c>
      <c r="Z37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7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Row],[TagOrderMethod]]="Auto:",IF(U379&gt;0,U379,IF(COUNTBLANK(L379:S379)=8,"",(IF(Table3[[#This Row],[Column11]]&lt;&gt;"no",Table3[[#This Row],[Size]]*(SUM(Table3[[#This Row],[Date 1]:[Date 8]])),"")))),""))),(Table3[[#This Row],[Bundle]])),"")</f>
        <v/>
      </c>
      <c r="AB379" s="86" t="str">
        <f t="shared" si="8"/>
        <v/>
      </c>
      <c r="AC379" s="68"/>
      <c r="AD379" s="37"/>
      <c r="AE379" s="38"/>
      <c r="AF379" s="39"/>
      <c r="AG379" s="111" t="s">
        <v>21</v>
      </c>
      <c r="AH379" s="111" t="s">
        <v>21</v>
      </c>
      <c r="AI379" s="111" t="s">
        <v>1608</v>
      </c>
      <c r="AJ379" s="111" t="s">
        <v>1609</v>
      </c>
      <c r="AK379" s="111" t="s">
        <v>1610</v>
      </c>
      <c r="AL379" s="111" t="s">
        <v>21</v>
      </c>
      <c r="AM379" s="111" t="b">
        <f>IF(AND(Table3[[#This Row],[Column68]]=TRUE,COUNTBLANK(Table3[[#This Row],[Date 1]:[Date 8]])=8),TRUE,FALSE)</f>
        <v>0</v>
      </c>
      <c r="AN379" s="111" t="b">
        <f>COUNTIF(Table3[[#This Row],[512]:[51]],"yes")&gt;0</f>
        <v>0</v>
      </c>
      <c r="AO379" s="40" t="str">
        <f>IF(Table3[[#This Row],[512]]="yes",Table3[[#This Row],[Column1]],"")</f>
        <v/>
      </c>
      <c r="AP379" s="40" t="str">
        <f>IF(Table3[[#This Row],[250]]="yes",Table3[[#This Row],[Column1.5]],"")</f>
        <v/>
      </c>
      <c r="AQ379" s="40" t="str">
        <f>IF(Table3[[#This Row],[288]]="yes",Table3[[#This Row],[Column2]],"")</f>
        <v/>
      </c>
      <c r="AR379" s="40" t="str">
        <f>IF(Table3[[#This Row],[144]]="yes",Table3[[#This Row],[Column3]],"")</f>
        <v/>
      </c>
      <c r="AS379" s="40" t="str">
        <f>IF(Table3[[#This Row],[26]]="yes",Table3[[#This Row],[Column4]],"")</f>
        <v/>
      </c>
      <c r="AT379" s="40" t="str">
        <f>IF(Table3[[#This Row],[51]]="yes",Table3[[#This Row],[Column5]],"")</f>
        <v/>
      </c>
      <c r="AU379" s="25" t="str">
        <f>IF(COUNTBLANK(Table3[[#This Row],[Date 1]:[Date 8]])=7,IF(Table3[[#This Row],[Column9]]&lt;&gt;"",IF(SUM(L379:S379)&lt;&gt;0,Table3[[#This Row],[Column9]],""),""),(SUBSTITUTE(TRIM(SUBSTITUTE(AO379&amp;","&amp;AP379&amp;","&amp;AQ379&amp;","&amp;AR379&amp;","&amp;AS379&amp;","&amp;AT379&amp;",",","," "))," ",", ")))</f>
        <v/>
      </c>
      <c r="AV379" s="31" t="e">
        <f>IF(COUNTBLANK(L379:AC379)&lt;&gt;13,IF(Table3[[#This Row],[Comments]]="Please order in multiples of 20. Minimum order of 100.",IF(COUNTBLANK(Table3[[#This Row],[Date 1]:[Order]])=12,"",1),1),IF(OR(F379="yes",G379="yes",H379="yes",I379="yes",J379="yes",K379="yes",#REF!="yes"),1,""))</f>
        <v>#REF!</v>
      </c>
    </row>
    <row r="380" spans="2:48" ht="36" thickBot="1" x14ac:dyDescent="0.4">
      <c r="B380" s="125">
        <v>740</v>
      </c>
      <c r="C380" s="13" t="s">
        <v>457</v>
      </c>
      <c r="D380" s="28" t="s">
        <v>274</v>
      </c>
      <c r="E380" s="108"/>
      <c r="F380" s="109" t="s">
        <v>21</v>
      </c>
      <c r="G380" s="26" t="s">
        <v>21</v>
      </c>
      <c r="H380" s="26" t="s">
        <v>88</v>
      </c>
      <c r="I380" s="26" t="s">
        <v>88</v>
      </c>
      <c r="J380" s="26" t="s">
        <v>88</v>
      </c>
      <c r="K380" s="26" t="s">
        <v>21</v>
      </c>
      <c r="L380" s="19"/>
      <c r="M380" s="17"/>
      <c r="N380" s="17"/>
      <c r="O380" s="17"/>
      <c r="P380" s="17"/>
      <c r="Q380" s="17"/>
      <c r="R380" s="17"/>
      <c r="S380" s="110"/>
      <c r="T380" s="131" t="str">
        <f>Table3[[#This Row],[Column12]]</f>
        <v>Auto:</v>
      </c>
      <c r="U380" s="22"/>
      <c r="V380" s="46" t="str">
        <f>IF(Table3[[#This Row],[TagOrderMethod]]="Ratio:","plants per 1 tag",IF(Table3[[#This Row],[TagOrderMethod]]="tags included","",IF(Table3[[#This Row],[TagOrderMethod]]="Qty:","tags",IF(Table3[[#This Row],[TagOrderMethod]]="Auto:",IF(U380&lt;&gt;"","tags","")))))</f>
        <v/>
      </c>
      <c r="W380" s="14">
        <v>25</v>
      </c>
      <c r="X380" s="14" t="str">
        <f>IF(ISNUMBER(SEARCH("tag",Table3[[#This Row],[Notes]])), "Yes", "No")</f>
        <v>No</v>
      </c>
      <c r="Y380" s="14" t="str">
        <f>IF(Table3[[#This Row],[Column11]]="yes","tags included","Auto:")</f>
        <v>Auto:</v>
      </c>
      <c r="Z38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Row],[TagOrderMethod]]="Auto:",IF(U380&gt;0,U380,IF(COUNTBLANK(L380:S380)=8,"",(IF(Table3[[#This Row],[Column11]]&lt;&gt;"no",Table3[[#This Row],[Size]]*(SUM(Table3[[#This Row],[Date 1]:[Date 8]])),"")))),""))),(Table3[[#This Row],[Bundle]])),"")</f>
        <v/>
      </c>
      <c r="AB380" s="86" t="str">
        <f t="shared" si="8"/>
        <v/>
      </c>
      <c r="AC380" s="68"/>
      <c r="AD380" s="37"/>
      <c r="AE380" s="38"/>
      <c r="AF380" s="39"/>
      <c r="AG380" s="111" t="s">
        <v>21</v>
      </c>
      <c r="AH380" s="111" t="s">
        <v>21</v>
      </c>
      <c r="AI380" s="111" t="s">
        <v>1611</v>
      </c>
      <c r="AJ380" s="111" t="s">
        <v>1612</v>
      </c>
      <c r="AK380" s="111" t="s">
        <v>1613</v>
      </c>
      <c r="AL380" s="111" t="s">
        <v>21</v>
      </c>
      <c r="AM380" s="111" t="b">
        <f>IF(AND(Table3[[#This Row],[Column68]]=TRUE,COUNTBLANK(Table3[[#This Row],[Date 1]:[Date 8]])=8),TRUE,FALSE)</f>
        <v>0</v>
      </c>
      <c r="AN380" s="111" t="b">
        <f>COUNTIF(Table3[[#This Row],[512]:[51]],"yes")&gt;0</f>
        <v>0</v>
      </c>
      <c r="AO380" s="40" t="str">
        <f>IF(Table3[[#This Row],[512]]="yes",Table3[[#This Row],[Column1]],"")</f>
        <v/>
      </c>
      <c r="AP380" s="40" t="str">
        <f>IF(Table3[[#This Row],[250]]="yes",Table3[[#This Row],[Column1.5]],"")</f>
        <v/>
      </c>
      <c r="AQ380" s="40" t="str">
        <f>IF(Table3[[#This Row],[288]]="yes",Table3[[#This Row],[Column2]],"")</f>
        <v/>
      </c>
      <c r="AR380" s="40" t="str">
        <f>IF(Table3[[#This Row],[144]]="yes",Table3[[#This Row],[Column3]],"")</f>
        <v/>
      </c>
      <c r="AS380" s="40" t="str">
        <f>IF(Table3[[#This Row],[26]]="yes",Table3[[#This Row],[Column4]],"")</f>
        <v/>
      </c>
      <c r="AT380" s="40" t="str">
        <f>IF(Table3[[#This Row],[51]]="yes",Table3[[#This Row],[Column5]],"")</f>
        <v/>
      </c>
      <c r="AU380" s="25" t="str">
        <f>IF(COUNTBLANK(Table3[[#This Row],[Date 1]:[Date 8]])=7,IF(Table3[[#This Row],[Column9]]&lt;&gt;"",IF(SUM(L380:S380)&lt;&gt;0,Table3[[#This Row],[Column9]],""),""),(SUBSTITUTE(TRIM(SUBSTITUTE(AO380&amp;","&amp;AP380&amp;","&amp;AQ380&amp;","&amp;AR380&amp;","&amp;AS380&amp;","&amp;AT380&amp;",",","," "))," ",", ")))</f>
        <v/>
      </c>
      <c r="AV380" s="31" t="e">
        <f>IF(COUNTBLANK(L380:AC380)&lt;&gt;13,IF(Table3[[#This Row],[Comments]]="Please order in multiples of 20. Minimum order of 100.",IF(COUNTBLANK(Table3[[#This Row],[Date 1]:[Order]])=12,"",1),1),IF(OR(F380="yes",G380="yes",H380="yes",I380="yes",J380="yes",K380="yes",#REF!="yes"),1,""))</f>
        <v>#REF!</v>
      </c>
    </row>
    <row r="381" spans="2:48" ht="36" thickBot="1" x14ac:dyDescent="0.4">
      <c r="B381" s="125">
        <v>750</v>
      </c>
      <c r="C381" s="13" t="s">
        <v>457</v>
      </c>
      <c r="D381" s="28" t="s">
        <v>275</v>
      </c>
      <c r="E381" s="108"/>
      <c r="F381" s="109" t="s">
        <v>21</v>
      </c>
      <c r="G381" s="26" t="s">
        <v>21</v>
      </c>
      <c r="H381" s="26" t="s">
        <v>88</v>
      </c>
      <c r="I381" s="26" t="s">
        <v>88</v>
      </c>
      <c r="J381" s="26" t="s">
        <v>88</v>
      </c>
      <c r="K381" s="26" t="s">
        <v>21</v>
      </c>
      <c r="L381" s="19"/>
      <c r="M381" s="17"/>
      <c r="N381" s="17"/>
      <c r="O381" s="17"/>
      <c r="P381" s="17"/>
      <c r="Q381" s="17"/>
      <c r="R381" s="17"/>
      <c r="S381" s="110"/>
      <c r="T381" s="131" t="str">
        <f>Table3[[#This Row],[Column12]]</f>
        <v>Auto:</v>
      </c>
      <c r="U381" s="22"/>
      <c r="V381" s="46" t="str">
        <f>IF(Table3[[#This Row],[TagOrderMethod]]="Ratio:","plants per 1 tag",IF(Table3[[#This Row],[TagOrderMethod]]="tags included","",IF(Table3[[#This Row],[TagOrderMethod]]="Qty:","tags",IF(Table3[[#This Row],[TagOrderMethod]]="Auto:",IF(U381&lt;&gt;"","tags","")))))</f>
        <v/>
      </c>
      <c r="W381" s="14">
        <v>25</v>
      </c>
      <c r="X381" s="14" t="str">
        <f>IF(ISNUMBER(SEARCH("tag",Table3[[#This Row],[Notes]])), "Yes", "No")</f>
        <v>No</v>
      </c>
      <c r="Y381" s="14" t="str">
        <f>IF(Table3[[#This Row],[Column11]]="yes","tags included","Auto:")</f>
        <v>Auto:</v>
      </c>
      <c r="Z38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Row],[TagOrderMethod]]="Auto:",IF(U381&gt;0,U381,IF(COUNTBLANK(L381:S381)=8,"",(IF(Table3[[#This Row],[Column11]]&lt;&gt;"no",Table3[[#This Row],[Size]]*(SUM(Table3[[#This Row],[Date 1]:[Date 8]])),"")))),""))),(Table3[[#This Row],[Bundle]])),"")</f>
        <v/>
      </c>
      <c r="AB381" s="86" t="str">
        <f t="shared" si="8"/>
        <v/>
      </c>
      <c r="AC381" s="68"/>
      <c r="AD381" s="37"/>
      <c r="AE381" s="38"/>
      <c r="AF381" s="39"/>
      <c r="AG381" s="111" t="s">
        <v>21</v>
      </c>
      <c r="AH381" s="111" t="s">
        <v>21</v>
      </c>
      <c r="AI381" s="111" t="s">
        <v>1614</v>
      </c>
      <c r="AJ381" s="111" t="s">
        <v>1615</v>
      </c>
      <c r="AK381" s="111" t="s">
        <v>1616</v>
      </c>
      <c r="AL381" s="111" t="s">
        <v>21</v>
      </c>
      <c r="AM381" s="111" t="b">
        <f>IF(AND(Table3[[#This Row],[Column68]]=TRUE,COUNTBLANK(Table3[[#This Row],[Date 1]:[Date 8]])=8),TRUE,FALSE)</f>
        <v>0</v>
      </c>
      <c r="AN381" s="111" t="b">
        <f>COUNTIF(Table3[[#This Row],[512]:[51]],"yes")&gt;0</f>
        <v>0</v>
      </c>
      <c r="AO381" s="40" t="str">
        <f>IF(Table3[[#This Row],[512]]="yes",Table3[[#This Row],[Column1]],"")</f>
        <v/>
      </c>
      <c r="AP381" s="40" t="str">
        <f>IF(Table3[[#This Row],[250]]="yes",Table3[[#This Row],[Column1.5]],"")</f>
        <v/>
      </c>
      <c r="AQ381" s="40" t="str">
        <f>IF(Table3[[#This Row],[288]]="yes",Table3[[#This Row],[Column2]],"")</f>
        <v/>
      </c>
      <c r="AR381" s="40" t="str">
        <f>IF(Table3[[#This Row],[144]]="yes",Table3[[#This Row],[Column3]],"")</f>
        <v/>
      </c>
      <c r="AS381" s="40" t="str">
        <f>IF(Table3[[#This Row],[26]]="yes",Table3[[#This Row],[Column4]],"")</f>
        <v/>
      </c>
      <c r="AT381" s="40" t="str">
        <f>IF(Table3[[#This Row],[51]]="yes",Table3[[#This Row],[Column5]],"")</f>
        <v/>
      </c>
      <c r="AU381" s="25" t="str">
        <f>IF(COUNTBLANK(Table3[[#This Row],[Date 1]:[Date 8]])=7,IF(Table3[[#This Row],[Column9]]&lt;&gt;"",IF(SUM(L381:S381)&lt;&gt;0,Table3[[#This Row],[Column9]],""),""),(SUBSTITUTE(TRIM(SUBSTITUTE(AO381&amp;","&amp;AP381&amp;","&amp;AQ381&amp;","&amp;AR381&amp;","&amp;AS381&amp;","&amp;AT381&amp;",",","," "))," ",", ")))</f>
        <v/>
      </c>
      <c r="AV381" s="31" t="e">
        <f>IF(COUNTBLANK(L381:AC381)&lt;&gt;13,IF(Table3[[#This Row],[Comments]]="Please order in multiples of 20. Minimum order of 100.",IF(COUNTBLANK(Table3[[#This Row],[Date 1]:[Order]])=12,"",1),1),IF(OR(F381="yes",G381="yes",H381="yes",I381="yes",J381="yes",K381="yes",#REF!="yes"),1,""))</f>
        <v>#REF!</v>
      </c>
    </row>
    <row r="382" spans="2:48" ht="36" thickBot="1" x14ac:dyDescent="0.4">
      <c r="B382" s="125">
        <v>7060</v>
      </c>
      <c r="C382" s="13" t="s">
        <v>457</v>
      </c>
      <c r="D382" s="28" t="s">
        <v>1579</v>
      </c>
      <c r="E382" s="108"/>
      <c r="F382" s="109" t="s">
        <v>21</v>
      </c>
      <c r="G382" s="26" t="s">
        <v>21</v>
      </c>
      <c r="H382" s="26" t="s">
        <v>21</v>
      </c>
      <c r="I382" s="26" t="s">
        <v>21</v>
      </c>
      <c r="J382" s="26" t="s">
        <v>88</v>
      </c>
      <c r="K382" s="26" t="s">
        <v>21</v>
      </c>
      <c r="L382" s="19"/>
      <c r="M382" s="17"/>
      <c r="N382" s="17"/>
      <c r="O382" s="17"/>
      <c r="P382" s="17"/>
      <c r="Q382" s="17"/>
      <c r="R382" s="17"/>
      <c r="S382" s="110"/>
      <c r="T382" s="131" t="str">
        <f>Table3[[#This Row],[Column12]]</f>
        <v>Auto:</v>
      </c>
      <c r="U382" s="22"/>
      <c r="V382" s="46" t="str">
        <f>IF(Table3[[#This Row],[TagOrderMethod]]="Ratio:","plants per 1 tag",IF(Table3[[#This Row],[TagOrderMethod]]="tags included","",IF(Table3[[#This Row],[TagOrderMethod]]="Qty:","tags",IF(Table3[[#This Row],[TagOrderMethod]]="Auto:",IF(U382&lt;&gt;"","tags","")))))</f>
        <v/>
      </c>
      <c r="W382" s="14">
        <v>25</v>
      </c>
      <c r="X382" s="14" t="str">
        <f>IF(ISNUMBER(SEARCH("tag",Table3[[#This Row],[Notes]])), "Yes", "No")</f>
        <v>No</v>
      </c>
      <c r="Y382" s="14" t="str">
        <f>IF(Table3[[#This Row],[Column11]]="yes","tags included","Auto:")</f>
        <v>Auto:</v>
      </c>
      <c r="Z38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Row],[TagOrderMethod]]="Auto:",IF(U382&gt;0,U382,IF(COUNTBLANK(L382:S382)=8,"",(IF(Table3[[#This Row],[Column11]]&lt;&gt;"no",Table3[[#This Row],[Size]]*(SUM(Table3[[#This Row],[Date 1]:[Date 8]])),"")))),""))),(Table3[[#This Row],[Bundle]])),"")</f>
        <v/>
      </c>
      <c r="AB382" s="86" t="str">
        <f t="shared" si="8"/>
        <v/>
      </c>
      <c r="AC382" s="68"/>
      <c r="AD382" s="37"/>
      <c r="AE382" s="38"/>
      <c r="AF382" s="39"/>
      <c r="AG382" s="111" t="s">
        <v>21</v>
      </c>
      <c r="AH382" s="111" t="s">
        <v>21</v>
      </c>
      <c r="AI382" s="111" t="s">
        <v>21</v>
      </c>
      <c r="AJ382" s="111" t="s">
        <v>21</v>
      </c>
      <c r="AK382" s="111" t="s">
        <v>1617</v>
      </c>
      <c r="AL382" s="111" t="s">
        <v>21</v>
      </c>
      <c r="AM382" s="111" t="b">
        <f>IF(AND(Table3[[#This Row],[Column68]]=TRUE,COUNTBLANK(Table3[[#This Row],[Date 1]:[Date 8]])=8),TRUE,FALSE)</f>
        <v>0</v>
      </c>
      <c r="AN382" s="111" t="b">
        <f>COUNTIF(Table3[[#This Row],[512]:[51]],"yes")&gt;0</f>
        <v>0</v>
      </c>
      <c r="AO382" s="40" t="str">
        <f>IF(Table3[[#This Row],[512]]="yes",Table3[[#This Row],[Column1]],"")</f>
        <v/>
      </c>
      <c r="AP382" s="40" t="str">
        <f>IF(Table3[[#This Row],[250]]="yes",Table3[[#This Row],[Column1.5]],"")</f>
        <v/>
      </c>
      <c r="AQ382" s="40" t="str">
        <f>IF(Table3[[#This Row],[288]]="yes",Table3[[#This Row],[Column2]],"")</f>
        <v/>
      </c>
      <c r="AR382" s="40" t="str">
        <f>IF(Table3[[#This Row],[144]]="yes",Table3[[#This Row],[Column3]],"")</f>
        <v/>
      </c>
      <c r="AS382" s="40" t="str">
        <f>IF(Table3[[#This Row],[26]]="yes",Table3[[#This Row],[Column4]],"")</f>
        <v/>
      </c>
      <c r="AT382" s="40" t="str">
        <f>IF(Table3[[#This Row],[51]]="yes",Table3[[#This Row],[Column5]],"")</f>
        <v/>
      </c>
      <c r="AU382" s="25" t="str">
        <f>IF(COUNTBLANK(Table3[[#This Row],[Date 1]:[Date 8]])=7,IF(Table3[[#This Row],[Column9]]&lt;&gt;"",IF(SUM(L382:S382)&lt;&gt;0,Table3[[#This Row],[Column9]],""),""),(SUBSTITUTE(TRIM(SUBSTITUTE(AO382&amp;","&amp;AP382&amp;","&amp;AQ382&amp;","&amp;AR382&amp;","&amp;AS382&amp;","&amp;AT382&amp;",",","," "))," ",", ")))</f>
        <v/>
      </c>
      <c r="AV382" s="31" t="e">
        <f>IF(COUNTBLANK(L382:AC382)&lt;&gt;13,IF(Table3[[#This Row],[Comments]]="Please order in multiples of 20. Minimum order of 100.",IF(COUNTBLANK(Table3[[#This Row],[Date 1]:[Order]])=12,"",1),1),IF(OR(F382="yes",G382="yes",H382="yes",I382="yes",J382="yes",K382="yes",#REF!="yes"),1,""))</f>
        <v>#REF!</v>
      </c>
    </row>
    <row r="383" spans="2:48" ht="36" thickBot="1" x14ac:dyDescent="0.4">
      <c r="B383" s="125">
        <v>1090</v>
      </c>
      <c r="C383" s="13" t="s">
        <v>457</v>
      </c>
      <c r="D383" s="28" t="s">
        <v>91</v>
      </c>
      <c r="E383" s="108"/>
      <c r="F383" s="109" t="s">
        <v>21</v>
      </c>
      <c r="G383" s="26" t="s">
        <v>21</v>
      </c>
      <c r="H383" s="26" t="s">
        <v>88</v>
      </c>
      <c r="I383" s="26" t="s">
        <v>88</v>
      </c>
      <c r="J383" s="26" t="s">
        <v>88</v>
      </c>
      <c r="K383" s="26" t="s">
        <v>21</v>
      </c>
      <c r="L383" s="19"/>
      <c r="M383" s="17"/>
      <c r="N383" s="17"/>
      <c r="O383" s="17"/>
      <c r="P383" s="17"/>
      <c r="Q383" s="17"/>
      <c r="R383" s="17"/>
      <c r="S383" s="110"/>
      <c r="T383" s="131" t="str">
        <f>Table3[[#This Row],[Column12]]</f>
        <v>Auto:</v>
      </c>
      <c r="U383" s="22"/>
      <c r="V383" s="46" t="str">
        <f>IF(Table3[[#This Row],[TagOrderMethod]]="Ratio:","plants per 1 tag",IF(Table3[[#This Row],[TagOrderMethod]]="tags included","",IF(Table3[[#This Row],[TagOrderMethod]]="Qty:","tags",IF(Table3[[#This Row],[TagOrderMethod]]="Auto:",IF(U383&lt;&gt;"","tags","")))))</f>
        <v/>
      </c>
      <c r="W383" s="14">
        <v>25</v>
      </c>
      <c r="X383" s="14" t="str">
        <f>IF(ISNUMBER(SEARCH("tag",Table3[[#This Row],[Notes]])), "Yes", "No")</f>
        <v>No</v>
      </c>
      <c r="Y383" s="14" t="str">
        <f>IF(Table3[[#This Row],[Column11]]="yes","tags included","Auto:")</f>
        <v>Auto:</v>
      </c>
      <c r="Z38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Row],[TagOrderMethod]]="Auto:",IF(U383&gt;0,U383,IF(COUNTBLANK(L383:S383)=8,"",(IF(Table3[[#This Row],[Column11]]&lt;&gt;"no",Table3[[#This Row],[Size]]*(SUM(Table3[[#This Row],[Date 1]:[Date 8]])),"")))),""))),(Table3[[#This Row],[Bundle]])),"")</f>
        <v/>
      </c>
      <c r="AB383" s="86" t="str">
        <f t="shared" si="8"/>
        <v/>
      </c>
      <c r="AC383" s="68"/>
      <c r="AD383" s="37"/>
      <c r="AE383" s="38"/>
      <c r="AF383" s="39"/>
      <c r="AG383" s="111" t="s">
        <v>21</v>
      </c>
      <c r="AH383" s="111" t="s">
        <v>21</v>
      </c>
      <c r="AI383" s="111" t="s">
        <v>1618</v>
      </c>
      <c r="AJ383" s="111" t="s">
        <v>1619</v>
      </c>
      <c r="AK383" s="111" t="s">
        <v>1620</v>
      </c>
      <c r="AL383" s="111" t="s">
        <v>21</v>
      </c>
      <c r="AM383" s="111" t="b">
        <f>IF(AND(Table3[[#This Row],[Column68]]=TRUE,COUNTBLANK(Table3[[#This Row],[Date 1]:[Date 8]])=8),TRUE,FALSE)</f>
        <v>0</v>
      </c>
      <c r="AN383" s="111" t="b">
        <f>COUNTIF(Table3[[#This Row],[512]:[51]],"yes")&gt;0</f>
        <v>0</v>
      </c>
      <c r="AO383" s="40" t="str">
        <f>IF(Table3[[#This Row],[512]]="yes",Table3[[#This Row],[Column1]],"")</f>
        <v/>
      </c>
      <c r="AP383" s="40" t="str">
        <f>IF(Table3[[#This Row],[250]]="yes",Table3[[#This Row],[Column1.5]],"")</f>
        <v/>
      </c>
      <c r="AQ383" s="40" t="str">
        <f>IF(Table3[[#This Row],[288]]="yes",Table3[[#This Row],[Column2]],"")</f>
        <v/>
      </c>
      <c r="AR383" s="40" t="str">
        <f>IF(Table3[[#This Row],[144]]="yes",Table3[[#This Row],[Column3]],"")</f>
        <v/>
      </c>
      <c r="AS383" s="40" t="str">
        <f>IF(Table3[[#This Row],[26]]="yes",Table3[[#This Row],[Column4]],"")</f>
        <v/>
      </c>
      <c r="AT383" s="40" t="str">
        <f>IF(Table3[[#This Row],[51]]="yes",Table3[[#This Row],[Column5]],"")</f>
        <v/>
      </c>
      <c r="AU383" s="25" t="str">
        <f>IF(COUNTBLANK(Table3[[#This Row],[Date 1]:[Date 8]])=7,IF(Table3[[#This Row],[Column9]]&lt;&gt;"",IF(SUM(L383:S383)&lt;&gt;0,Table3[[#This Row],[Column9]],""),""),(SUBSTITUTE(TRIM(SUBSTITUTE(AO383&amp;","&amp;AP383&amp;","&amp;AQ383&amp;","&amp;AR383&amp;","&amp;AS383&amp;","&amp;AT383&amp;",",","," "))," ",", ")))</f>
        <v/>
      </c>
      <c r="AV383" s="31" t="e">
        <f>IF(COUNTBLANK(L383:AC383)&lt;&gt;13,IF(Table3[[#This Row],[Comments]]="Please order in multiples of 20. Minimum order of 100.",IF(COUNTBLANK(Table3[[#This Row],[Date 1]:[Order]])=12,"",1),1),IF(OR(F383="yes",G383="yes",H383="yes",I383="yes",J383="yes",K383="yes",#REF!="yes"),1,""))</f>
        <v>#REF!</v>
      </c>
    </row>
    <row r="384" spans="2:48" ht="36" thickBot="1" x14ac:dyDescent="0.4">
      <c r="B384" s="125">
        <v>1210</v>
      </c>
      <c r="C384" s="13" t="s">
        <v>457</v>
      </c>
      <c r="D384" s="28" t="s">
        <v>212</v>
      </c>
      <c r="E384" s="108"/>
      <c r="F384" s="109" t="s">
        <v>21</v>
      </c>
      <c r="G384" s="26" t="s">
        <v>21</v>
      </c>
      <c r="H384" s="26" t="s">
        <v>88</v>
      </c>
      <c r="I384" s="26" t="s">
        <v>88</v>
      </c>
      <c r="J384" s="26" t="s">
        <v>88</v>
      </c>
      <c r="K384" s="26" t="s">
        <v>21</v>
      </c>
      <c r="L384" s="19"/>
      <c r="M384" s="17"/>
      <c r="N384" s="17"/>
      <c r="O384" s="17"/>
      <c r="P384" s="17"/>
      <c r="Q384" s="17"/>
      <c r="R384" s="17"/>
      <c r="S384" s="110"/>
      <c r="T384" s="131" t="str">
        <f>Table3[[#This Row],[Column12]]</f>
        <v>Auto:</v>
      </c>
      <c r="U384" s="22"/>
      <c r="V384" s="46" t="str">
        <f>IF(Table3[[#This Row],[TagOrderMethod]]="Ratio:","plants per 1 tag",IF(Table3[[#This Row],[TagOrderMethod]]="tags included","",IF(Table3[[#This Row],[TagOrderMethod]]="Qty:","tags",IF(Table3[[#This Row],[TagOrderMethod]]="Auto:",IF(U384&lt;&gt;"","tags","")))))</f>
        <v/>
      </c>
      <c r="W384" s="14">
        <v>25</v>
      </c>
      <c r="X384" s="14" t="str">
        <f>IF(ISNUMBER(SEARCH("tag",Table3[[#This Row],[Notes]])), "Yes", "No")</f>
        <v>No</v>
      </c>
      <c r="Y384" s="14" t="str">
        <f>IF(Table3[[#This Row],[Column11]]="yes","tags included","Auto:")</f>
        <v>Auto:</v>
      </c>
      <c r="Z38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Row],[TagOrderMethod]]="Auto:",IF(U384&gt;0,U384,IF(COUNTBLANK(L384:S384)=8,"",(IF(Table3[[#This Row],[Column11]]&lt;&gt;"no",Table3[[#This Row],[Size]]*(SUM(Table3[[#This Row],[Date 1]:[Date 8]])),"")))),""))),(Table3[[#This Row],[Bundle]])),"")</f>
        <v/>
      </c>
      <c r="AB384" s="86" t="str">
        <f t="shared" si="8"/>
        <v/>
      </c>
      <c r="AC384" s="68"/>
      <c r="AD384" s="37"/>
      <c r="AE384" s="38"/>
      <c r="AF384" s="39"/>
      <c r="AG384" s="111" t="s">
        <v>21</v>
      </c>
      <c r="AH384" s="111" t="s">
        <v>21</v>
      </c>
      <c r="AI384" s="111" t="s">
        <v>716</v>
      </c>
      <c r="AJ384" s="111" t="s">
        <v>717</v>
      </c>
      <c r="AK384" s="111" t="s">
        <v>718</v>
      </c>
      <c r="AL384" s="111" t="s">
        <v>21</v>
      </c>
      <c r="AM384" s="111" t="b">
        <f>IF(AND(Table3[[#This Row],[Column68]]=TRUE,COUNTBLANK(Table3[[#This Row],[Date 1]:[Date 8]])=8),TRUE,FALSE)</f>
        <v>0</v>
      </c>
      <c r="AN384" s="111" t="b">
        <f>COUNTIF(Table3[[#This Row],[512]:[51]],"yes")&gt;0</f>
        <v>0</v>
      </c>
      <c r="AO384" s="40" t="str">
        <f>IF(Table3[[#This Row],[512]]="yes",Table3[[#This Row],[Column1]],"")</f>
        <v/>
      </c>
      <c r="AP384" s="40" t="str">
        <f>IF(Table3[[#This Row],[250]]="yes",Table3[[#This Row],[Column1.5]],"")</f>
        <v/>
      </c>
      <c r="AQ384" s="40" t="str">
        <f>IF(Table3[[#This Row],[288]]="yes",Table3[[#This Row],[Column2]],"")</f>
        <v/>
      </c>
      <c r="AR384" s="40" t="str">
        <f>IF(Table3[[#This Row],[144]]="yes",Table3[[#This Row],[Column3]],"")</f>
        <v/>
      </c>
      <c r="AS384" s="40" t="str">
        <f>IF(Table3[[#This Row],[26]]="yes",Table3[[#This Row],[Column4]],"")</f>
        <v/>
      </c>
      <c r="AT384" s="40" t="str">
        <f>IF(Table3[[#This Row],[51]]="yes",Table3[[#This Row],[Column5]],"")</f>
        <v/>
      </c>
      <c r="AU384" s="25" t="str">
        <f>IF(COUNTBLANK(Table3[[#This Row],[Date 1]:[Date 8]])=7,IF(Table3[[#This Row],[Column9]]&lt;&gt;"",IF(SUM(L384:S384)&lt;&gt;0,Table3[[#This Row],[Column9]],""),""),(SUBSTITUTE(TRIM(SUBSTITUTE(AO384&amp;","&amp;AP384&amp;","&amp;AQ384&amp;","&amp;AR384&amp;","&amp;AS384&amp;","&amp;AT384&amp;",",","," "))," ",", ")))</f>
        <v/>
      </c>
      <c r="AV384" s="31" t="e">
        <f>IF(COUNTBLANK(L384:AC384)&lt;&gt;13,IF(Table3[[#This Row],[Comments]]="Please order in multiples of 20. Minimum order of 100.",IF(COUNTBLANK(Table3[[#This Row],[Date 1]:[Order]])=12,"",1),1),IF(OR(F384="yes",G384="yes",H384="yes",I384="yes",J384="yes",K384="yes",#REF!="yes"),1,""))</f>
        <v>#REF!</v>
      </c>
    </row>
    <row r="385" spans="2:48" ht="36" thickBot="1" x14ac:dyDescent="0.4">
      <c r="B385" s="125">
        <v>7095</v>
      </c>
      <c r="C385" s="13" t="s">
        <v>457</v>
      </c>
      <c r="D385" s="28" t="s">
        <v>1580</v>
      </c>
      <c r="E385" s="108"/>
      <c r="F385" s="109" t="s">
        <v>21</v>
      </c>
      <c r="G385" s="26" t="s">
        <v>21</v>
      </c>
      <c r="H385" s="26" t="s">
        <v>21</v>
      </c>
      <c r="I385" s="26" t="s">
        <v>21</v>
      </c>
      <c r="J385" s="26" t="s">
        <v>21</v>
      </c>
      <c r="K385" s="26" t="s">
        <v>88</v>
      </c>
      <c r="L385" s="19"/>
      <c r="M385" s="17"/>
      <c r="N385" s="17"/>
      <c r="O385" s="17"/>
      <c r="P385" s="17"/>
      <c r="Q385" s="17"/>
      <c r="R385" s="17"/>
      <c r="S385" s="110"/>
      <c r="T385" s="131" t="str">
        <f>Table3[[#This Row],[Column12]]</f>
        <v>Auto:</v>
      </c>
      <c r="U385" s="22"/>
      <c r="V385" s="46" t="str">
        <f>IF(Table3[[#This Row],[TagOrderMethod]]="Ratio:","plants per 1 tag",IF(Table3[[#This Row],[TagOrderMethod]]="tags included","",IF(Table3[[#This Row],[TagOrderMethod]]="Qty:","tags",IF(Table3[[#This Row],[TagOrderMethod]]="Auto:",IF(U385&lt;&gt;"","tags","")))))</f>
        <v/>
      </c>
      <c r="W385" s="14">
        <v>25</v>
      </c>
      <c r="X385" s="14" t="str">
        <f>IF(ISNUMBER(SEARCH("tag",Table3[[#This Row],[Notes]])), "Yes", "No")</f>
        <v>No</v>
      </c>
      <c r="Y385" s="14" t="str">
        <f>IF(Table3[[#This Row],[Column11]]="yes","tags included","Auto:")</f>
        <v>Auto:</v>
      </c>
      <c r="Z38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Row],[TagOrderMethod]]="Auto:",IF(U385&gt;0,U385,IF(COUNTBLANK(L385:S385)=8,"",(IF(Table3[[#This Row],[Column11]]&lt;&gt;"no",Table3[[#This Row],[Size]]*(SUM(Table3[[#This Row],[Date 1]:[Date 8]])),"")))),""))),(Table3[[#This Row],[Bundle]])),"")</f>
        <v/>
      </c>
      <c r="AB385" s="86" t="str">
        <f t="shared" si="8"/>
        <v/>
      </c>
      <c r="AC385" s="68"/>
      <c r="AD385" s="37"/>
      <c r="AE385" s="38"/>
      <c r="AF385" s="39"/>
      <c r="AG385" s="111" t="s">
        <v>21</v>
      </c>
      <c r="AH385" s="111" t="s">
        <v>21</v>
      </c>
      <c r="AI385" s="111" t="s">
        <v>21</v>
      </c>
      <c r="AJ385" s="111" t="s">
        <v>21</v>
      </c>
      <c r="AK385" s="111" t="s">
        <v>21</v>
      </c>
      <c r="AL385" s="111" t="s">
        <v>1621</v>
      </c>
      <c r="AM385" s="111" t="b">
        <f>IF(AND(Table3[[#This Row],[Column68]]=TRUE,COUNTBLANK(Table3[[#This Row],[Date 1]:[Date 8]])=8),TRUE,FALSE)</f>
        <v>0</v>
      </c>
      <c r="AN385" s="111" t="b">
        <f>COUNTIF(Table3[[#This Row],[512]:[51]],"yes")&gt;0</f>
        <v>0</v>
      </c>
      <c r="AO385" s="40" t="str">
        <f>IF(Table3[[#This Row],[512]]="yes",Table3[[#This Row],[Column1]],"")</f>
        <v/>
      </c>
      <c r="AP385" s="40" t="str">
        <f>IF(Table3[[#This Row],[250]]="yes",Table3[[#This Row],[Column1.5]],"")</f>
        <v/>
      </c>
      <c r="AQ385" s="40" t="str">
        <f>IF(Table3[[#This Row],[288]]="yes",Table3[[#This Row],[Column2]],"")</f>
        <v/>
      </c>
      <c r="AR385" s="40" t="str">
        <f>IF(Table3[[#This Row],[144]]="yes",Table3[[#This Row],[Column3]],"")</f>
        <v/>
      </c>
      <c r="AS385" s="40" t="str">
        <f>IF(Table3[[#This Row],[26]]="yes",Table3[[#This Row],[Column4]],"")</f>
        <v/>
      </c>
      <c r="AT385" s="40" t="str">
        <f>IF(Table3[[#This Row],[51]]="yes",Table3[[#This Row],[Column5]],"")</f>
        <v/>
      </c>
      <c r="AU385" s="25" t="str">
        <f>IF(COUNTBLANK(Table3[[#This Row],[Date 1]:[Date 8]])=7,IF(Table3[[#This Row],[Column9]]&lt;&gt;"",IF(SUM(L385:S385)&lt;&gt;0,Table3[[#This Row],[Column9]],""),""),(SUBSTITUTE(TRIM(SUBSTITUTE(AO385&amp;","&amp;AP385&amp;","&amp;AQ385&amp;","&amp;AR385&amp;","&amp;AS385&amp;","&amp;AT385&amp;",",","," "))," ",", ")))</f>
        <v/>
      </c>
      <c r="AV385" s="31" t="e">
        <f>IF(COUNTBLANK(L385:AC385)&lt;&gt;13,IF(Table3[[#This Row],[Comments]]="Please order in multiples of 20. Minimum order of 100.",IF(COUNTBLANK(Table3[[#This Row],[Date 1]:[Order]])=12,"",1),1),IF(OR(F385="yes",G385="yes",H385="yes",I385="yes",J385="yes",K385="yes",#REF!="yes"),1,""))</f>
        <v>#REF!</v>
      </c>
    </row>
    <row r="386" spans="2:48" ht="36" thickBot="1" x14ac:dyDescent="0.4">
      <c r="B386" s="125">
        <v>7100</v>
      </c>
      <c r="C386" s="13" t="s">
        <v>457</v>
      </c>
      <c r="D386" s="28" t="s">
        <v>1581</v>
      </c>
      <c r="E386" s="108"/>
      <c r="F386" s="109" t="s">
        <v>21</v>
      </c>
      <c r="G386" s="26" t="s">
        <v>21</v>
      </c>
      <c r="H386" s="26" t="s">
        <v>21</v>
      </c>
      <c r="I386" s="26" t="s">
        <v>21</v>
      </c>
      <c r="J386" s="26" t="s">
        <v>21</v>
      </c>
      <c r="K386" s="26" t="s">
        <v>88</v>
      </c>
      <c r="L386" s="19"/>
      <c r="M386" s="17"/>
      <c r="N386" s="17"/>
      <c r="O386" s="17"/>
      <c r="P386" s="17"/>
      <c r="Q386" s="17"/>
      <c r="R386" s="17"/>
      <c r="S386" s="110"/>
      <c r="T386" s="131" t="str">
        <f>Table3[[#This Row],[Column12]]</f>
        <v>Auto:</v>
      </c>
      <c r="U386" s="22"/>
      <c r="V386" s="46" t="str">
        <f>IF(Table3[[#This Row],[TagOrderMethod]]="Ratio:","plants per 1 tag",IF(Table3[[#This Row],[TagOrderMethod]]="tags included","",IF(Table3[[#This Row],[TagOrderMethod]]="Qty:","tags",IF(Table3[[#This Row],[TagOrderMethod]]="Auto:",IF(U386&lt;&gt;"","tags","")))))</f>
        <v/>
      </c>
      <c r="W386" s="14">
        <v>25</v>
      </c>
      <c r="X386" s="14" t="str">
        <f>IF(ISNUMBER(SEARCH("tag",Table3[[#This Row],[Notes]])), "Yes", "No")</f>
        <v>No</v>
      </c>
      <c r="Y386" s="14" t="str">
        <f>IF(Table3[[#This Row],[Column11]]="yes","tags included","Auto:")</f>
        <v>Auto:</v>
      </c>
      <c r="Z38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Row],[TagOrderMethod]]="Auto:",IF(U386&gt;0,U386,IF(COUNTBLANK(L386:S386)=8,"",(IF(Table3[[#This Row],[Column11]]&lt;&gt;"no",Table3[[#This Row],[Size]]*(SUM(Table3[[#This Row],[Date 1]:[Date 8]])),"")))),""))),(Table3[[#This Row],[Bundle]])),"")</f>
        <v/>
      </c>
      <c r="AB386" s="86" t="str">
        <f t="shared" si="8"/>
        <v/>
      </c>
      <c r="AC386" s="68"/>
      <c r="AD386" s="37"/>
      <c r="AE386" s="38"/>
      <c r="AF386" s="39"/>
      <c r="AG386" s="111" t="s">
        <v>21</v>
      </c>
      <c r="AH386" s="111" t="s">
        <v>21</v>
      </c>
      <c r="AI386" s="111" t="s">
        <v>21</v>
      </c>
      <c r="AJ386" s="111" t="s">
        <v>21</v>
      </c>
      <c r="AK386" s="111" t="s">
        <v>21</v>
      </c>
      <c r="AL386" s="111" t="s">
        <v>1622</v>
      </c>
      <c r="AM386" s="111" t="b">
        <f>IF(AND(Table3[[#This Row],[Column68]]=TRUE,COUNTBLANK(Table3[[#This Row],[Date 1]:[Date 8]])=8),TRUE,FALSE)</f>
        <v>0</v>
      </c>
      <c r="AN386" s="111" t="b">
        <f>COUNTIF(Table3[[#This Row],[512]:[51]],"yes")&gt;0</f>
        <v>0</v>
      </c>
      <c r="AO386" s="40" t="str">
        <f>IF(Table3[[#This Row],[512]]="yes",Table3[[#This Row],[Column1]],"")</f>
        <v/>
      </c>
      <c r="AP386" s="40" t="str">
        <f>IF(Table3[[#This Row],[250]]="yes",Table3[[#This Row],[Column1.5]],"")</f>
        <v/>
      </c>
      <c r="AQ386" s="40" t="str">
        <f>IF(Table3[[#This Row],[288]]="yes",Table3[[#This Row],[Column2]],"")</f>
        <v/>
      </c>
      <c r="AR386" s="40" t="str">
        <f>IF(Table3[[#This Row],[144]]="yes",Table3[[#This Row],[Column3]],"")</f>
        <v/>
      </c>
      <c r="AS386" s="40" t="str">
        <f>IF(Table3[[#This Row],[26]]="yes",Table3[[#This Row],[Column4]],"")</f>
        <v/>
      </c>
      <c r="AT386" s="40" t="str">
        <f>IF(Table3[[#This Row],[51]]="yes",Table3[[#This Row],[Column5]],"")</f>
        <v/>
      </c>
      <c r="AU386" s="25" t="str">
        <f>IF(COUNTBLANK(Table3[[#This Row],[Date 1]:[Date 8]])=7,IF(Table3[[#This Row],[Column9]]&lt;&gt;"",IF(SUM(L386:S386)&lt;&gt;0,Table3[[#This Row],[Column9]],""),""),(SUBSTITUTE(TRIM(SUBSTITUTE(AO386&amp;","&amp;AP386&amp;","&amp;AQ386&amp;","&amp;AR386&amp;","&amp;AS386&amp;","&amp;AT386&amp;",",","," "))," ",", ")))</f>
        <v/>
      </c>
      <c r="AV386" s="31" t="e">
        <f>IF(COUNTBLANK(L386:AC386)&lt;&gt;13,IF(Table3[[#This Row],[Comments]]="Please order in multiples of 20. Minimum order of 100.",IF(COUNTBLANK(Table3[[#This Row],[Date 1]:[Order]])=12,"",1),1),IF(OR(F386="yes",G386="yes",H386="yes",I386="yes",J386="yes",K386="yes",#REF!="yes"),1,""))</f>
        <v>#REF!</v>
      </c>
    </row>
    <row r="387" spans="2:48" ht="36" thickBot="1" x14ac:dyDescent="0.4">
      <c r="B387" s="125">
        <v>1440</v>
      </c>
      <c r="C387" s="13" t="s">
        <v>457</v>
      </c>
      <c r="D387" s="28" t="s">
        <v>92</v>
      </c>
      <c r="E387" s="108"/>
      <c r="F387" s="109" t="s">
        <v>21</v>
      </c>
      <c r="G387" s="26" t="s">
        <v>21</v>
      </c>
      <c r="H387" s="26" t="s">
        <v>88</v>
      </c>
      <c r="I387" s="26" t="s">
        <v>88</v>
      </c>
      <c r="J387" s="26" t="s">
        <v>88</v>
      </c>
      <c r="K387" s="26" t="s">
        <v>21</v>
      </c>
      <c r="L387" s="19"/>
      <c r="M387" s="17"/>
      <c r="N387" s="17"/>
      <c r="O387" s="17"/>
      <c r="P387" s="17"/>
      <c r="Q387" s="17"/>
      <c r="R387" s="17"/>
      <c r="S387" s="110"/>
      <c r="T387" s="131" t="str">
        <f>Table3[[#This Row],[Column12]]</f>
        <v>Auto:</v>
      </c>
      <c r="U387" s="22"/>
      <c r="V387" s="46" t="str">
        <f>IF(Table3[[#This Row],[TagOrderMethod]]="Ratio:","plants per 1 tag",IF(Table3[[#This Row],[TagOrderMethod]]="tags included","",IF(Table3[[#This Row],[TagOrderMethod]]="Qty:","tags",IF(Table3[[#This Row],[TagOrderMethod]]="Auto:",IF(U387&lt;&gt;"","tags","")))))</f>
        <v/>
      </c>
      <c r="W387" s="14">
        <v>25</v>
      </c>
      <c r="X387" s="14" t="str">
        <f>IF(ISNUMBER(SEARCH("tag",Table3[[#This Row],[Notes]])), "Yes", "No")</f>
        <v>No</v>
      </c>
      <c r="Y387" s="14" t="str">
        <f>IF(Table3[[#This Row],[Column11]]="yes","tags included","Auto:")</f>
        <v>Auto:</v>
      </c>
      <c r="Z38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Row],[TagOrderMethod]]="Auto:",IF(U387&gt;0,U387,IF(COUNTBLANK(L387:S387)=8,"",(IF(Table3[[#This Row],[Column11]]&lt;&gt;"no",Table3[[#This Row],[Size]]*(SUM(Table3[[#This Row],[Date 1]:[Date 8]])),"")))),""))),(Table3[[#This Row],[Bundle]])),"")</f>
        <v/>
      </c>
      <c r="AB387" s="86" t="str">
        <f t="shared" si="8"/>
        <v/>
      </c>
      <c r="AC387" s="68"/>
      <c r="AD387" s="37"/>
      <c r="AE387" s="38"/>
      <c r="AF387" s="39"/>
      <c r="AG387" s="111" t="s">
        <v>21</v>
      </c>
      <c r="AH387" s="111" t="s">
        <v>21</v>
      </c>
      <c r="AI387" s="111" t="s">
        <v>719</v>
      </c>
      <c r="AJ387" s="111" t="s">
        <v>720</v>
      </c>
      <c r="AK387" s="111" t="s">
        <v>721</v>
      </c>
      <c r="AL387" s="111" t="s">
        <v>21</v>
      </c>
      <c r="AM387" s="111" t="b">
        <f>IF(AND(Table3[[#This Row],[Column68]]=TRUE,COUNTBLANK(Table3[[#This Row],[Date 1]:[Date 8]])=8),TRUE,FALSE)</f>
        <v>0</v>
      </c>
      <c r="AN387" s="111" t="b">
        <f>COUNTIF(Table3[[#This Row],[512]:[51]],"yes")&gt;0</f>
        <v>0</v>
      </c>
      <c r="AO387" s="40" t="str">
        <f>IF(Table3[[#This Row],[512]]="yes",Table3[[#This Row],[Column1]],"")</f>
        <v/>
      </c>
      <c r="AP387" s="40" t="str">
        <f>IF(Table3[[#This Row],[250]]="yes",Table3[[#This Row],[Column1.5]],"")</f>
        <v/>
      </c>
      <c r="AQ387" s="40" t="str">
        <f>IF(Table3[[#This Row],[288]]="yes",Table3[[#This Row],[Column2]],"")</f>
        <v/>
      </c>
      <c r="AR387" s="40" t="str">
        <f>IF(Table3[[#This Row],[144]]="yes",Table3[[#This Row],[Column3]],"")</f>
        <v/>
      </c>
      <c r="AS387" s="40" t="str">
        <f>IF(Table3[[#This Row],[26]]="yes",Table3[[#This Row],[Column4]],"")</f>
        <v/>
      </c>
      <c r="AT387" s="40" t="str">
        <f>IF(Table3[[#This Row],[51]]="yes",Table3[[#This Row],[Column5]],"")</f>
        <v/>
      </c>
      <c r="AU387" s="25" t="str">
        <f>IF(COUNTBLANK(Table3[[#This Row],[Date 1]:[Date 8]])=7,IF(Table3[[#This Row],[Column9]]&lt;&gt;"",IF(SUM(L387:S387)&lt;&gt;0,Table3[[#This Row],[Column9]],""),""),(SUBSTITUTE(TRIM(SUBSTITUTE(AO387&amp;","&amp;AP387&amp;","&amp;AQ387&amp;","&amp;AR387&amp;","&amp;AS387&amp;","&amp;AT387&amp;",",","," "))," ",", ")))</f>
        <v/>
      </c>
      <c r="AV387" s="31" t="e">
        <f>IF(COUNTBLANK(L387:AC387)&lt;&gt;13,IF(Table3[[#This Row],[Comments]]="Please order in multiples of 20. Minimum order of 100.",IF(COUNTBLANK(Table3[[#This Row],[Date 1]:[Order]])=12,"",1),1),IF(OR(F387="yes",G387="yes",H387="yes",I387="yes",J387="yes",K387="yes",#REF!="yes"),1,""))</f>
        <v>#REF!</v>
      </c>
    </row>
    <row r="388" spans="2:48" ht="36" thickBot="1" x14ac:dyDescent="0.4">
      <c r="B388" s="125">
        <v>1450</v>
      </c>
      <c r="C388" s="13" t="s">
        <v>457</v>
      </c>
      <c r="D388" s="28" t="s">
        <v>93</v>
      </c>
      <c r="E388" s="108"/>
      <c r="F388" s="109" t="s">
        <v>21</v>
      </c>
      <c r="G388" s="26" t="s">
        <v>21</v>
      </c>
      <c r="H388" s="26" t="s">
        <v>88</v>
      </c>
      <c r="I388" s="26" t="s">
        <v>88</v>
      </c>
      <c r="J388" s="26" t="s">
        <v>88</v>
      </c>
      <c r="K388" s="26" t="s">
        <v>21</v>
      </c>
      <c r="L388" s="19"/>
      <c r="M388" s="17"/>
      <c r="N388" s="17"/>
      <c r="O388" s="17"/>
      <c r="P388" s="17"/>
      <c r="Q388" s="17"/>
      <c r="R388" s="17"/>
      <c r="S388" s="110"/>
      <c r="T388" s="131" t="str">
        <f>Table3[[#This Row],[Column12]]</f>
        <v>Auto:</v>
      </c>
      <c r="U388" s="22"/>
      <c r="V388" s="46" t="str">
        <f>IF(Table3[[#This Row],[TagOrderMethod]]="Ratio:","plants per 1 tag",IF(Table3[[#This Row],[TagOrderMethod]]="tags included","",IF(Table3[[#This Row],[TagOrderMethod]]="Qty:","tags",IF(Table3[[#This Row],[TagOrderMethod]]="Auto:",IF(U388&lt;&gt;"","tags","")))))</f>
        <v/>
      </c>
      <c r="W388" s="14">
        <v>25</v>
      </c>
      <c r="X388" s="14" t="str">
        <f>IF(ISNUMBER(SEARCH("tag",Table3[[#This Row],[Notes]])), "Yes", "No")</f>
        <v>No</v>
      </c>
      <c r="Y388" s="14" t="str">
        <f>IF(Table3[[#This Row],[Column11]]="yes","tags included","Auto:")</f>
        <v>Auto:</v>
      </c>
      <c r="Z38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Row],[TagOrderMethod]]="Auto:",IF(U388&gt;0,U388,IF(COUNTBLANK(L388:S388)=8,"",(IF(Table3[[#This Row],[Column11]]&lt;&gt;"no",Table3[[#This Row],[Size]]*(SUM(Table3[[#This Row],[Date 1]:[Date 8]])),"")))),""))),(Table3[[#This Row],[Bundle]])),"")</f>
        <v/>
      </c>
      <c r="AB388" s="86" t="str">
        <f t="shared" si="8"/>
        <v/>
      </c>
      <c r="AC388" s="68"/>
      <c r="AD388" s="37"/>
      <c r="AE388" s="38"/>
      <c r="AF388" s="39"/>
      <c r="AG388" s="111" t="s">
        <v>21</v>
      </c>
      <c r="AH388" s="111" t="s">
        <v>21</v>
      </c>
      <c r="AI388" s="111" t="s">
        <v>722</v>
      </c>
      <c r="AJ388" s="111" t="s">
        <v>723</v>
      </c>
      <c r="AK388" s="111" t="s">
        <v>724</v>
      </c>
      <c r="AL388" s="111" t="s">
        <v>21</v>
      </c>
      <c r="AM388" s="111" t="b">
        <f>IF(AND(Table3[[#This Row],[Column68]]=TRUE,COUNTBLANK(Table3[[#This Row],[Date 1]:[Date 8]])=8),TRUE,FALSE)</f>
        <v>0</v>
      </c>
      <c r="AN388" s="111" t="b">
        <f>COUNTIF(Table3[[#This Row],[512]:[51]],"yes")&gt;0</f>
        <v>0</v>
      </c>
      <c r="AO388" s="40" t="str">
        <f>IF(Table3[[#This Row],[512]]="yes",Table3[[#This Row],[Column1]],"")</f>
        <v/>
      </c>
      <c r="AP388" s="40" t="str">
        <f>IF(Table3[[#This Row],[250]]="yes",Table3[[#This Row],[Column1.5]],"")</f>
        <v/>
      </c>
      <c r="AQ388" s="40" t="str">
        <f>IF(Table3[[#This Row],[288]]="yes",Table3[[#This Row],[Column2]],"")</f>
        <v/>
      </c>
      <c r="AR388" s="40" t="str">
        <f>IF(Table3[[#This Row],[144]]="yes",Table3[[#This Row],[Column3]],"")</f>
        <v/>
      </c>
      <c r="AS388" s="40" t="str">
        <f>IF(Table3[[#This Row],[26]]="yes",Table3[[#This Row],[Column4]],"")</f>
        <v/>
      </c>
      <c r="AT388" s="40" t="str">
        <f>IF(Table3[[#This Row],[51]]="yes",Table3[[#This Row],[Column5]],"")</f>
        <v/>
      </c>
      <c r="AU388" s="25" t="str">
        <f>IF(COUNTBLANK(Table3[[#This Row],[Date 1]:[Date 8]])=7,IF(Table3[[#This Row],[Column9]]&lt;&gt;"",IF(SUM(L388:S388)&lt;&gt;0,Table3[[#This Row],[Column9]],""),""),(SUBSTITUTE(TRIM(SUBSTITUTE(AO388&amp;","&amp;AP388&amp;","&amp;AQ388&amp;","&amp;AR388&amp;","&amp;AS388&amp;","&amp;AT388&amp;",",","," "))," ",", ")))</f>
        <v/>
      </c>
      <c r="AV388" s="31" t="e">
        <f>IF(COUNTBLANK(L388:AC388)&lt;&gt;13,IF(Table3[[#This Row],[Comments]]="Please order in multiples of 20. Minimum order of 100.",IF(COUNTBLANK(Table3[[#This Row],[Date 1]:[Order]])=12,"",1),1),IF(OR(F388="yes",G388="yes",H388="yes",I388="yes",J388="yes",K388="yes",#REF!="yes"),1,""))</f>
        <v>#REF!</v>
      </c>
    </row>
    <row r="389" spans="2:48" ht="36" thickBot="1" x14ac:dyDescent="0.4">
      <c r="B389" s="125">
        <v>1650</v>
      </c>
      <c r="C389" s="13" t="s">
        <v>457</v>
      </c>
      <c r="D389" s="28" t="s">
        <v>241</v>
      </c>
      <c r="E389" s="108"/>
      <c r="F389" s="109" t="s">
        <v>21</v>
      </c>
      <c r="G389" s="26" t="s">
        <v>21</v>
      </c>
      <c r="H389" s="26" t="s">
        <v>88</v>
      </c>
      <c r="I389" s="26" t="s">
        <v>88</v>
      </c>
      <c r="J389" s="26" t="s">
        <v>88</v>
      </c>
      <c r="K389" s="26" t="s">
        <v>21</v>
      </c>
      <c r="L389" s="19"/>
      <c r="M389" s="17"/>
      <c r="N389" s="17"/>
      <c r="O389" s="17"/>
      <c r="P389" s="17"/>
      <c r="Q389" s="17"/>
      <c r="R389" s="17"/>
      <c r="S389" s="110"/>
      <c r="T389" s="131" t="str">
        <f>Table3[[#This Row],[Column12]]</f>
        <v>Auto:</v>
      </c>
      <c r="U389" s="22"/>
      <c r="V389" s="46" t="str">
        <f>IF(Table3[[#This Row],[TagOrderMethod]]="Ratio:","plants per 1 tag",IF(Table3[[#This Row],[TagOrderMethod]]="tags included","",IF(Table3[[#This Row],[TagOrderMethod]]="Qty:","tags",IF(Table3[[#This Row],[TagOrderMethod]]="Auto:",IF(U389&lt;&gt;"","tags","")))))</f>
        <v/>
      </c>
      <c r="W389" s="14">
        <v>25</v>
      </c>
      <c r="X389" s="14" t="str">
        <f>IF(ISNUMBER(SEARCH("tag",Table3[[#This Row],[Notes]])), "Yes", "No")</f>
        <v>No</v>
      </c>
      <c r="Y389" s="14" t="str">
        <f>IF(Table3[[#This Row],[Column11]]="yes","tags included","Auto:")</f>
        <v>Auto:</v>
      </c>
      <c r="Z38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8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Row],[TagOrderMethod]]="Auto:",IF(U389&gt;0,U389,IF(COUNTBLANK(L389:S389)=8,"",(IF(Table3[[#This Row],[Column11]]&lt;&gt;"no",Table3[[#This Row],[Size]]*(SUM(Table3[[#This Row],[Date 1]:[Date 8]])),"")))),""))),(Table3[[#This Row],[Bundle]])),"")</f>
        <v/>
      </c>
      <c r="AB389" s="86" t="str">
        <f t="shared" si="8"/>
        <v/>
      </c>
      <c r="AC389" s="68"/>
      <c r="AD389" s="37"/>
      <c r="AE389" s="38"/>
      <c r="AF389" s="39"/>
      <c r="AG389" s="111" t="s">
        <v>21</v>
      </c>
      <c r="AH389" s="111" t="s">
        <v>21</v>
      </c>
      <c r="AI389" s="111" t="s">
        <v>1623</v>
      </c>
      <c r="AJ389" s="111" t="s">
        <v>1624</v>
      </c>
      <c r="AK389" s="111" t="s">
        <v>1625</v>
      </c>
      <c r="AL389" s="111" t="s">
        <v>21</v>
      </c>
      <c r="AM389" s="111" t="b">
        <f>IF(AND(Table3[[#This Row],[Column68]]=TRUE,COUNTBLANK(Table3[[#This Row],[Date 1]:[Date 8]])=8),TRUE,FALSE)</f>
        <v>0</v>
      </c>
      <c r="AN389" s="111" t="b">
        <f>COUNTIF(Table3[[#This Row],[512]:[51]],"yes")&gt;0</f>
        <v>0</v>
      </c>
      <c r="AO389" s="40" t="str">
        <f>IF(Table3[[#This Row],[512]]="yes",Table3[[#This Row],[Column1]],"")</f>
        <v/>
      </c>
      <c r="AP389" s="40" t="str">
        <f>IF(Table3[[#This Row],[250]]="yes",Table3[[#This Row],[Column1.5]],"")</f>
        <v/>
      </c>
      <c r="AQ389" s="40" t="str">
        <f>IF(Table3[[#This Row],[288]]="yes",Table3[[#This Row],[Column2]],"")</f>
        <v/>
      </c>
      <c r="AR389" s="40" t="str">
        <f>IF(Table3[[#This Row],[144]]="yes",Table3[[#This Row],[Column3]],"")</f>
        <v/>
      </c>
      <c r="AS389" s="40" t="str">
        <f>IF(Table3[[#This Row],[26]]="yes",Table3[[#This Row],[Column4]],"")</f>
        <v/>
      </c>
      <c r="AT389" s="40" t="str">
        <f>IF(Table3[[#This Row],[51]]="yes",Table3[[#This Row],[Column5]],"")</f>
        <v/>
      </c>
      <c r="AU389" s="25" t="str">
        <f>IF(COUNTBLANK(Table3[[#This Row],[Date 1]:[Date 8]])=7,IF(Table3[[#This Row],[Column9]]&lt;&gt;"",IF(SUM(L389:S389)&lt;&gt;0,Table3[[#This Row],[Column9]],""),""),(SUBSTITUTE(TRIM(SUBSTITUTE(AO389&amp;","&amp;AP389&amp;","&amp;AQ389&amp;","&amp;AR389&amp;","&amp;AS389&amp;","&amp;AT389&amp;",",","," "))," ",", ")))</f>
        <v/>
      </c>
      <c r="AV389" s="31" t="e">
        <f>IF(COUNTBLANK(L389:AC389)&lt;&gt;13,IF(Table3[[#This Row],[Comments]]="Please order in multiples of 20. Minimum order of 100.",IF(COUNTBLANK(Table3[[#This Row],[Date 1]:[Order]])=12,"",1),1),IF(OR(F389="yes",G389="yes",H389="yes",I389="yes",J389="yes",K389="yes",#REF!="yes"),1,""))</f>
        <v>#REF!</v>
      </c>
    </row>
    <row r="390" spans="2:48" ht="36" thickBot="1" x14ac:dyDescent="0.4">
      <c r="B390" s="125">
        <v>1660</v>
      </c>
      <c r="C390" s="13" t="s">
        <v>457</v>
      </c>
      <c r="D390" s="28" t="s">
        <v>242</v>
      </c>
      <c r="E390" s="108"/>
      <c r="F390" s="109" t="s">
        <v>21</v>
      </c>
      <c r="G390" s="26" t="s">
        <v>21</v>
      </c>
      <c r="H390" s="26" t="s">
        <v>88</v>
      </c>
      <c r="I390" s="26" t="s">
        <v>88</v>
      </c>
      <c r="J390" s="26" t="s">
        <v>88</v>
      </c>
      <c r="K390" s="26" t="s">
        <v>21</v>
      </c>
      <c r="L390" s="19"/>
      <c r="M390" s="17"/>
      <c r="N390" s="17"/>
      <c r="O390" s="17"/>
      <c r="P390" s="17"/>
      <c r="Q390" s="17"/>
      <c r="R390" s="17"/>
      <c r="S390" s="110"/>
      <c r="T390" s="131" t="str">
        <f>Table3[[#This Row],[Column12]]</f>
        <v>Auto:</v>
      </c>
      <c r="U390" s="22"/>
      <c r="V390" s="46" t="str">
        <f>IF(Table3[[#This Row],[TagOrderMethod]]="Ratio:","plants per 1 tag",IF(Table3[[#This Row],[TagOrderMethod]]="tags included","",IF(Table3[[#This Row],[TagOrderMethod]]="Qty:","tags",IF(Table3[[#This Row],[TagOrderMethod]]="Auto:",IF(U390&lt;&gt;"","tags","")))))</f>
        <v/>
      </c>
      <c r="W390" s="14">
        <v>25</v>
      </c>
      <c r="X390" s="14" t="str">
        <f>IF(ISNUMBER(SEARCH("tag",Table3[[#This Row],[Notes]])), "Yes", "No")</f>
        <v>No</v>
      </c>
      <c r="Y390" s="14" t="str">
        <f>IF(Table3[[#This Row],[Column11]]="yes","tags included","Auto:")</f>
        <v>Auto:</v>
      </c>
      <c r="Z39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Row],[TagOrderMethod]]="Auto:",IF(U390&gt;0,U390,IF(COUNTBLANK(L390:S390)=8,"",(IF(Table3[[#This Row],[Column11]]&lt;&gt;"no",Table3[[#This Row],[Size]]*(SUM(Table3[[#This Row],[Date 1]:[Date 8]])),"")))),""))),(Table3[[#This Row],[Bundle]])),"")</f>
        <v/>
      </c>
      <c r="AB390" s="86" t="str">
        <f t="shared" si="8"/>
        <v/>
      </c>
      <c r="AC390" s="68"/>
      <c r="AD390" s="37"/>
      <c r="AE390" s="38"/>
      <c r="AF390" s="39"/>
      <c r="AG390" s="111" t="s">
        <v>21</v>
      </c>
      <c r="AH390" s="111" t="s">
        <v>21</v>
      </c>
      <c r="AI390" s="111" t="s">
        <v>1626</v>
      </c>
      <c r="AJ390" s="111" t="s">
        <v>1627</v>
      </c>
      <c r="AK390" s="111" t="s">
        <v>1628</v>
      </c>
      <c r="AL390" s="111" t="s">
        <v>21</v>
      </c>
      <c r="AM390" s="111" t="b">
        <f>IF(AND(Table3[[#This Row],[Column68]]=TRUE,COUNTBLANK(Table3[[#This Row],[Date 1]:[Date 8]])=8),TRUE,FALSE)</f>
        <v>0</v>
      </c>
      <c r="AN390" s="111" t="b">
        <f>COUNTIF(Table3[[#This Row],[512]:[51]],"yes")&gt;0</f>
        <v>0</v>
      </c>
      <c r="AO390" s="40" t="str">
        <f>IF(Table3[[#This Row],[512]]="yes",Table3[[#This Row],[Column1]],"")</f>
        <v/>
      </c>
      <c r="AP390" s="40" t="str">
        <f>IF(Table3[[#This Row],[250]]="yes",Table3[[#This Row],[Column1.5]],"")</f>
        <v/>
      </c>
      <c r="AQ390" s="40" t="str">
        <f>IF(Table3[[#This Row],[288]]="yes",Table3[[#This Row],[Column2]],"")</f>
        <v/>
      </c>
      <c r="AR390" s="40" t="str">
        <f>IF(Table3[[#This Row],[144]]="yes",Table3[[#This Row],[Column3]],"")</f>
        <v/>
      </c>
      <c r="AS390" s="40" t="str">
        <f>IF(Table3[[#This Row],[26]]="yes",Table3[[#This Row],[Column4]],"")</f>
        <v/>
      </c>
      <c r="AT390" s="40" t="str">
        <f>IF(Table3[[#This Row],[51]]="yes",Table3[[#This Row],[Column5]],"")</f>
        <v/>
      </c>
      <c r="AU390" s="25" t="str">
        <f>IF(COUNTBLANK(Table3[[#This Row],[Date 1]:[Date 8]])=7,IF(Table3[[#This Row],[Column9]]&lt;&gt;"",IF(SUM(L390:S390)&lt;&gt;0,Table3[[#This Row],[Column9]],""),""),(SUBSTITUTE(TRIM(SUBSTITUTE(AO390&amp;","&amp;AP390&amp;","&amp;AQ390&amp;","&amp;AR390&amp;","&amp;AS390&amp;","&amp;AT390&amp;",",","," "))," ",", ")))</f>
        <v/>
      </c>
      <c r="AV390" s="31" t="e">
        <f>IF(COUNTBLANK(L390:AC390)&lt;&gt;13,IF(Table3[[#This Row],[Comments]]="Please order in multiples of 20. Minimum order of 100.",IF(COUNTBLANK(Table3[[#This Row],[Date 1]:[Order]])=12,"",1),1),IF(OR(F390="yes",G390="yes",H390="yes",I390="yes",J390="yes",K390="yes",#REF!="yes"),1,""))</f>
        <v>#REF!</v>
      </c>
    </row>
    <row r="391" spans="2:48" ht="36" thickBot="1" x14ac:dyDescent="0.4">
      <c r="B391" s="125">
        <v>1760</v>
      </c>
      <c r="C391" s="13" t="s">
        <v>457</v>
      </c>
      <c r="D391" s="28" t="s">
        <v>213</v>
      </c>
      <c r="E391" s="108"/>
      <c r="F391" s="109" t="s">
        <v>21</v>
      </c>
      <c r="G391" s="26" t="s">
        <v>21</v>
      </c>
      <c r="H391" s="26" t="s">
        <v>88</v>
      </c>
      <c r="I391" s="26" t="s">
        <v>88</v>
      </c>
      <c r="J391" s="26" t="s">
        <v>88</v>
      </c>
      <c r="K391" s="26" t="s">
        <v>21</v>
      </c>
      <c r="L391" s="19"/>
      <c r="M391" s="17"/>
      <c r="N391" s="17"/>
      <c r="O391" s="17"/>
      <c r="P391" s="17"/>
      <c r="Q391" s="17"/>
      <c r="R391" s="17"/>
      <c r="S391" s="110"/>
      <c r="T391" s="131" t="str">
        <f>Table3[[#This Row],[Column12]]</f>
        <v>Auto:</v>
      </c>
      <c r="U391" s="22"/>
      <c r="V391" s="46" t="str">
        <f>IF(Table3[[#This Row],[TagOrderMethod]]="Ratio:","plants per 1 tag",IF(Table3[[#This Row],[TagOrderMethod]]="tags included","",IF(Table3[[#This Row],[TagOrderMethod]]="Qty:","tags",IF(Table3[[#This Row],[TagOrderMethod]]="Auto:",IF(U391&lt;&gt;"","tags","")))))</f>
        <v/>
      </c>
      <c r="W391" s="14">
        <v>25</v>
      </c>
      <c r="X391" s="14" t="str">
        <f>IF(ISNUMBER(SEARCH("tag",Table3[[#This Row],[Notes]])), "Yes", "No")</f>
        <v>No</v>
      </c>
      <c r="Y391" s="14" t="str">
        <f>IF(Table3[[#This Row],[Column11]]="yes","tags included","Auto:")</f>
        <v>Auto:</v>
      </c>
      <c r="Z39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Row],[TagOrderMethod]]="Auto:",IF(U391&gt;0,U391,IF(COUNTBLANK(L391:S391)=8,"",(IF(Table3[[#This Row],[Column11]]&lt;&gt;"no",Table3[[#This Row],[Size]]*(SUM(Table3[[#This Row],[Date 1]:[Date 8]])),"")))),""))),(Table3[[#This Row],[Bundle]])),"")</f>
        <v/>
      </c>
      <c r="AB391" s="86" t="str">
        <f t="shared" ref="AB391:AB454" si="9">IF(SUM(L391:S391)&gt;0,SUM(L391:S391) &amp;" units","")</f>
        <v/>
      </c>
      <c r="AC391" s="68"/>
      <c r="AD391" s="37"/>
      <c r="AE391" s="38"/>
      <c r="AF391" s="39"/>
      <c r="AG391" s="111" t="s">
        <v>21</v>
      </c>
      <c r="AH391" s="111" t="s">
        <v>21</v>
      </c>
      <c r="AI391" s="111" t="s">
        <v>1629</v>
      </c>
      <c r="AJ391" s="111" t="s">
        <v>1630</v>
      </c>
      <c r="AK391" s="111" t="s">
        <v>1631</v>
      </c>
      <c r="AL391" s="111" t="s">
        <v>21</v>
      </c>
      <c r="AM391" s="111" t="b">
        <f>IF(AND(Table3[[#This Row],[Column68]]=TRUE,COUNTBLANK(Table3[[#This Row],[Date 1]:[Date 8]])=8),TRUE,FALSE)</f>
        <v>0</v>
      </c>
      <c r="AN391" s="111" t="b">
        <f>COUNTIF(Table3[[#This Row],[512]:[51]],"yes")&gt;0</f>
        <v>0</v>
      </c>
      <c r="AO391" s="40" t="str">
        <f>IF(Table3[[#This Row],[512]]="yes",Table3[[#This Row],[Column1]],"")</f>
        <v/>
      </c>
      <c r="AP391" s="40" t="str">
        <f>IF(Table3[[#This Row],[250]]="yes",Table3[[#This Row],[Column1.5]],"")</f>
        <v/>
      </c>
      <c r="AQ391" s="40" t="str">
        <f>IF(Table3[[#This Row],[288]]="yes",Table3[[#This Row],[Column2]],"")</f>
        <v/>
      </c>
      <c r="AR391" s="40" t="str">
        <f>IF(Table3[[#This Row],[144]]="yes",Table3[[#This Row],[Column3]],"")</f>
        <v/>
      </c>
      <c r="AS391" s="40" t="str">
        <f>IF(Table3[[#This Row],[26]]="yes",Table3[[#This Row],[Column4]],"")</f>
        <v/>
      </c>
      <c r="AT391" s="40" t="str">
        <f>IF(Table3[[#This Row],[51]]="yes",Table3[[#This Row],[Column5]],"")</f>
        <v/>
      </c>
      <c r="AU391" s="25" t="str">
        <f>IF(COUNTBLANK(Table3[[#This Row],[Date 1]:[Date 8]])=7,IF(Table3[[#This Row],[Column9]]&lt;&gt;"",IF(SUM(L391:S391)&lt;&gt;0,Table3[[#This Row],[Column9]],""),""),(SUBSTITUTE(TRIM(SUBSTITUTE(AO391&amp;","&amp;AP391&amp;","&amp;AQ391&amp;","&amp;AR391&amp;","&amp;AS391&amp;","&amp;AT391&amp;",",","," "))," ",", ")))</f>
        <v/>
      </c>
      <c r="AV391" s="31" t="e">
        <f>IF(COUNTBLANK(L391:AC391)&lt;&gt;13,IF(Table3[[#This Row],[Comments]]="Please order in multiples of 20. Minimum order of 100.",IF(COUNTBLANK(Table3[[#This Row],[Date 1]:[Order]])=12,"",1),1),IF(OR(F391="yes",G391="yes",H391="yes",I391="yes",J391="yes",K391="yes",#REF!="yes"),1,""))</f>
        <v>#REF!</v>
      </c>
    </row>
    <row r="392" spans="2:48" ht="36" thickBot="1" x14ac:dyDescent="0.4">
      <c r="B392" s="125">
        <v>1970</v>
      </c>
      <c r="C392" s="13" t="s">
        <v>457</v>
      </c>
      <c r="D392" s="28" t="s">
        <v>214</v>
      </c>
      <c r="E392" s="108"/>
      <c r="F392" s="109" t="s">
        <v>21</v>
      </c>
      <c r="G392" s="26" t="s">
        <v>21</v>
      </c>
      <c r="H392" s="26" t="s">
        <v>88</v>
      </c>
      <c r="I392" s="26" t="s">
        <v>88</v>
      </c>
      <c r="J392" s="26" t="s">
        <v>88</v>
      </c>
      <c r="K392" s="26" t="s">
        <v>21</v>
      </c>
      <c r="L392" s="19"/>
      <c r="M392" s="17"/>
      <c r="N392" s="17"/>
      <c r="O392" s="17"/>
      <c r="P392" s="17"/>
      <c r="Q392" s="17"/>
      <c r="R392" s="17"/>
      <c r="S392" s="110"/>
      <c r="T392" s="131" t="str">
        <f>Table3[[#This Row],[Column12]]</f>
        <v>Auto:</v>
      </c>
      <c r="U392" s="22"/>
      <c r="V392" s="46" t="str">
        <f>IF(Table3[[#This Row],[TagOrderMethod]]="Ratio:","plants per 1 tag",IF(Table3[[#This Row],[TagOrderMethod]]="tags included","",IF(Table3[[#This Row],[TagOrderMethod]]="Qty:","tags",IF(Table3[[#This Row],[TagOrderMethod]]="Auto:",IF(U392&lt;&gt;"","tags","")))))</f>
        <v/>
      </c>
      <c r="W392" s="14">
        <v>50</v>
      </c>
      <c r="X392" s="14" t="str">
        <f>IF(ISNUMBER(SEARCH("tag",Table3[[#This Row],[Notes]])), "Yes", "No")</f>
        <v>No</v>
      </c>
      <c r="Y392" s="14" t="str">
        <f>IF(Table3[[#This Row],[Column11]]="yes","tags included","Auto:")</f>
        <v>Auto:</v>
      </c>
      <c r="Z39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Row],[TagOrderMethod]]="Auto:",IF(U392&gt;0,U392,IF(COUNTBLANK(L392:S392)=8,"",(IF(Table3[[#This Row],[Column11]]&lt;&gt;"no",Table3[[#This Row],[Size]]*(SUM(Table3[[#This Row],[Date 1]:[Date 8]])),"")))),""))),(Table3[[#This Row],[Bundle]])),"")</f>
        <v/>
      </c>
      <c r="AB392" s="86" t="str">
        <f t="shared" si="9"/>
        <v/>
      </c>
      <c r="AC392" s="68"/>
      <c r="AD392" s="37"/>
      <c r="AE392" s="38"/>
      <c r="AF392" s="39"/>
      <c r="AG392" s="111" t="s">
        <v>21</v>
      </c>
      <c r="AH392" s="111" t="s">
        <v>21</v>
      </c>
      <c r="AI392" s="111" t="s">
        <v>1632</v>
      </c>
      <c r="AJ392" s="111" t="s">
        <v>1633</v>
      </c>
      <c r="AK392" s="111" t="s">
        <v>1634</v>
      </c>
      <c r="AL392" s="111" t="s">
        <v>21</v>
      </c>
      <c r="AM392" s="111" t="b">
        <f>IF(AND(Table3[[#This Row],[Column68]]=TRUE,COUNTBLANK(Table3[[#This Row],[Date 1]:[Date 8]])=8),TRUE,FALSE)</f>
        <v>0</v>
      </c>
      <c r="AN392" s="111" t="b">
        <f>COUNTIF(Table3[[#This Row],[512]:[51]],"yes")&gt;0</f>
        <v>0</v>
      </c>
      <c r="AO392" s="40" t="str">
        <f>IF(Table3[[#This Row],[512]]="yes",Table3[[#This Row],[Column1]],"")</f>
        <v/>
      </c>
      <c r="AP392" s="40" t="str">
        <f>IF(Table3[[#This Row],[250]]="yes",Table3[[#This Row],[Column1.5]],"")</f>
        <v/>
      </c>
      <c r="AQ392" s="40" t="str">
        <f>IF(Table3[[#This Row],[288]]="yes",Table3[[#This Row],[Column2]],"")</f>
        <v/>
      </c>
      <c r="AR392" s="40" t="str">
        <f>IF(Table3[[#This Row],[144]]="yes",Table3[[#This Row],[Column3]],"")</f>
        <v/>
      </c>
      <c r="AS392" s="40" t="str">
        <f>IF(Table3[[#This Row],[26]]="yes",Table3[[#This Row],[Column4]],"")</f>
        <v/>
      </c>
      <c r="AT392" s="40" t="str">
        <f>IF(Table3[[#This Row],[51]]="yes",Table3[[#This Row],[Column5]],"")</f>
        <v/>
      </c>
      <c r="AU392" s="25" t="str">
        <f>IF(COUNTBLANK(Table3[[#This Row],[Date 1]:[Date 8]])=7,IF(Table3[[#This Row],[Column9]]&lt;&gt;"",IF(SUM(L392:S392)&lt;&gt;0,Table3[[#This Row],[Column9]],""),""),(SUBSTITUTE(TRIM(SUBSTITUTE(AO392&amp;","&amp;AP392&amp;","&amp;AQ392&amp;","&amp;AR392&amp;","&amp;AS392&amp;","&amp;AT392&amp;",",","," "))," ",", ")))</f>
        <v/>
      </c>
      <c r="AV392" s="31" t="e">
        <f>IF(COUNTBLANK(L392:AC392)&lt;&gt;13,IF(Table3[[#This Row],[Comments]]="Please order in multiples of 20. Minimum order of 100.",IF(COUNTBLANK(Table3[[#This Row],[Date 1]:[Order]])=12,"",1),1),IF(OR(F392="yes",G392="yes",H392="yes",I392="yes",J392="yes",K392="yes",#REF!="yes"),1,""))</f>
        <v>#REF!</v>
      </c>
    </row>
    <row r="393" spans="2:48" ht="36" thickBot="1" x14ac:dyDescent="0.4">
      <c r="B393" s="125">
        <v>2070</v>
      </c>
      <c r="C393" s="13" t="s">
        <v>457</v>
      </c>
      <c r="D393" s="28" t="s">
        <v>215</v>
      </c>
      <c r="E393" s="108"/>
      <c r="F393" s="109" t="s">
        <v>21</v>
      </c>
      <c r="G393" s="26" t="s">
        <v>21</v>
      </c>
      <c r="H393" s="26" t="s">
        <v>88</v>
      </c>
      <c r="I393" s="26" t="s">
        <v>88</v>
      </c>
      <c r="J393" s="26" t="s">
        <v>88</v>
      </c>
      <c r="K393" s="26" t="s">
        <v>21</v>
      </c>
      <c r="L393" s="19"/>
      <c r="M393" s="17"/>
      <c r="N393" s="17"/>
      <c r="O393" s="17"/>
      <c r="P393" s="17"/>
      <c r="Q393" s="17"/>
      <c r="R393" s="17"/>
      <c r="S393" s="110"/>
      <c r="T393" s="131" t="str">
        <f>Table3[[#This Row],[Column12]]</f>
        <v>Auto:</v>
      </c>
      <c r="U393" s="22"/>
      <c r="V393" s="46" t="str">
        <f>IF(Table3[[#This Row],[TagOrderMethod]]="Ratio:","plants per 1 tag",IF(Table3[[#This Row],[TagOrderMethod]]="tags included","",IF(Table3[[#This Row],[TagOrderMethod]]="Qty:","tags",IF(Table3[[#This Row],[TagOrderMethod]]="Auto:",IF(U393&lt;&gt;"","tags","")))))</f>
        <v/>
      </c>
      <c r="W393" s="14">
        <v>50</v>
      </c>
      <c r="X393" s="14" t="str">
        <f>IF(ISNUMBER(SEARCH("tag",Table3[[#This Row],[Notes]])), "Yes", "No")</f>
        <v>No</v>
      </c>
      <c r="Y393" s="14" t="str">
        <f>IF(Table3[[#This Row],[Column11]]="yes","tags included","Auto:")</f>
        <v>Auto:</v>
      </c>
      <c r="Z39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Row],[TagOrderMethod]]="Auto:",IF(U393&gt;0,U393,IF(COUNTBLANK(L393:S393)=8,"",(IF(Table3[[#This Row],[Column11]]&lt;&gt;"no",Table3[[#This Row],[Size]]*(SUM(Table3[[#This Row],[Date 1]:[Date 8]])),"")))),""))),(Table3[[#This Row],[Bundle]])),"")</f>
        <v/>
      </c>
      <c r="AB393" s="86" t="str">
        <f t="shared" si="9"/>
        <v/>
      </c>
      <c r="AC393" s="68"/>
      <c r="AD393" s="37"/>
      <c r="AE393" s="38"/>
      <c r="AF393" s="39"/>
      <c r="AG393" s="111" t="s">
        <v>21</v>
      </c>
      <c r="AH393" s="111" t="s">
        <v>21</v>
      </c>
      <c r="AI393" s="111" t="s">
        <v>725</v>
      </c>
      <c r="AJ393" s="111" t="s">
        <v>726</v>
      </c>
      <c r="AK393" s="111" t="s">
        <v>727</v>
      </c>
      <c r="AL393" s="111" t="s">
        <v>21</v>
      </c>
      <c r="AM393" s="111" t="b">
        <f>IF(AND(Table3[[#This Row],[Column68]]=TRUE,COUNTBLANK(Table3[[#This Row],[Date 1]:[Date 8]])=8),TRUE,FALSE)</f>
        <v>0</v>
      </c>
      <c r="AN393" s="111" t="b">
        <f>COUNTIF(Table3[[#This Row],[512]:[51]],"yes")&gt;0</f>
        <v>0</v>
      </c>
      <c r="AO393" s="40" t="str">
        <f>IF(Table3[[#This Row],[512]]="yes",Table3[[#This Row],[Column1]],"")</f>
        <v/>
      </c>
      <c r="AP393" s="40" t="str">
        <f>IF(Table3[[#This Row],[250]]="yes",Table3[[#This Row],[Column1.5]],"")</f>
        <v/>
      </c>
      <c r="AQ393" s="40" t="str">
        <f>IF(Table3[[#This Row],[288]]="yes",Table3[[#This Row],[Column2]],"")</f>
        <v/>
      </c>
      <c r="AR393" s="40" t="str">
        <f>IF(Table3[[#This Row],[144]]="yes",Table3[[#This Row],[Column3]],"")</f>
        <v/>
      </c>
      <c r="AS393" s="40" t="str">
        <f>IF(Table3[[#This Row],[26]]="yes",Table3[[#This Row],[Column4]],"")</f>
        <v/>
      </c>
      <c r="AT393" s="40" t="str">
        <f>IF(Table3[[#This Row],[51]]="yes",Table3[[#This Row],[Column5]],"")</f>
        <v/>
      </c>
      <c r="AU393" s="25" t="str">
        <f>IF(COUNTBLANK(Table3[[#This Row],[Date 1]:[Date 8]])=7,IF(Table3[[#This Row],[Column9]]&lt;&gt;"",IF(SUM(L393:S393)&lt;&gt;0,Table3[[#This Row],[Column9]],""),""),(SUBSTITUTE(TRIM(SUBSTITUTE(AO393&amp;","&amp;AP393&amp;","&amp;AQ393&amp;","&amp;AR393&amp;","&amp;AS393&amp;","&amp;AT393&amp;",",","," "))," ",", ")))</f>
        <v/>
      </c>
      <c r="AV393" s="31" t="e">
        <f>IF(COUNTBLANK(L393:AC393)&lt;&gt;13,IF(Table3[[#This Row],[Comments]]="Please order in multiples of 20. Minimum order of 100.",IF(COUNTBLANK(Table3[[#This Row],[Date 1]:[Order]])=12,"",1),1),IF(OR(F393="yes",G393="yes",H393="yes",I393="yes",J393="yes",K393="yes",#REF!="yes"),1,""))</f>
        <v>#REF!</v>
      </c>
    </row>
    <row r="394" spans="2:48" ht="36" thickBot="1" x14ac:dyDescent="0.4">
      <c r="B394" s="125">
        <v>7115</v>
      </c>
      <c r="C394" s="13" t="s">
        <v>457</v>
      </c>
      <c r="D394" s="28" t="s">
        <v>94</v>
      </c>
      <c r="E394" s="108"/>
      <c r="F394" s="109" t="s">
        <v>21</v>
      </c>
      <c r="G394" s="26" t="s">
        <v>21</v>
      </c>
      <c r="H394" s="26" t="s">
        <v>21</v>
      </c>
      <c r="I394" s="26" t="s">
        <v>21</v>
      </c>
      <c r="J394" s="26" t="s">
        <v>21</v>
      </c>
      <c r="K394" s="26" t="s">
        <v>88</v>
      </c>
      <c r="L394" s="19"/>
      <c r="M394" s="17"/>
      <c r="N394" s="17"/>
      <c r="O394" s="17"/>
      <c r="P394" s="17"/>
      <c r="Q394" s="17"/>
      <c r="R394" s="17"/>
      <c r="S394" s="110"/>
      <c r="T394" s="131" t="str">
        <f>Table3[[#This Row],[Column12]]</f>
        <v>Auto:</v>
      </c>
      <c r="U394" s="22"/>
      <c r="V394" s="46" t="str">
        <f>IF(Table3[[#This Row],[TagOrderMethod]]="Ratio:","plants per 1 tag",IF(Table3[[#This Row],[TagOrderMethod]]="tags included","",IF(Table3[[#This Row],[TagOrderMethod]]="Qty:","tags",IF(Table3[[#This Row],[TagOrderMethod]]="Auto:",IF(U394&lt;&gt;"","tags","")))))</f>
        <v/>
      </c>
      <c r="W394" s="14">
        <v>25</v>
      </c>
      <c r="X394" s="14" t="str">
        <f>IF(ISNUMBER(SEARCH("tag",Table3[[#This Row],[Notes]])), "Yes", "No")</f>
        <v>No</v>
      </c>
      <c r="Y394" s="14" t="str">
        <f>IF(Table3[[#This Row],[Column11]]="yes","tags included","Auto:")</f>
        <v>Auto:</v>
      </c>
      <c r="Z39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Row],[TagOrderMethod]]="Auto:",IF(U394&gt;0,U394,IF(COUNTBLANK(L394:S394)=8,"",(IF(Table3[[#This Row],[Column11]]&lt;&gt;"no",Table3[[#This Row],[Size]]*(SUM(Table3[[#This Row],[Date 1]:[Date 8]])),"")))),""))),(Table3[[#This Row],[Bundle]])),"")</f>
        <v/>
      </c>
      <c r="AB394" s="86" t="str">
        <f t="shared" si="9"/>
        <v/>
      </c>
      <c r="AC394" s="68"/>
      <c r="AD394" s="37"/>
      <c r="AE394" s="38"/>
      <c r="AF394" s="39"/>
      <c r="AG394" s="111" t="s">
        <v>21</v>
      </c>
      <c r="AH394" s="111" t="s">
        <v>21</v>
      </c>
      <c r="AI394" s="111" t="s">
        <v>21</v>
      </c>
      <c r="AJ394" s="111" t="s">
        <v>21</v>
      </c>
      <c r="AK394" s="111" t="s">
        <v>21</v>
      </c>
      <c r="AL394" s="111" t="s">
        <v>1635</v>
      </c>
      <c r="AM394" s="111" t="b">
        <f>IF(AND(Table3[[#This Row],[Column68]]=TRUE,COUNTBLANK(Table3[[#This Row],[Date 1]:[Date 8]])=8),TRUE,FALSE)</f>
        <v>0</v>
      </c>
      <c r="AN394" s="111" t="b">
        <f>COUNTIF(Table3[[#This Row],[512]:[51]],"yes")&gt;0</f>
        <v>0</v>
      </c>
      <c r="AO394" s="40" t="str">
        <f>IF(Table3[[#This Row],[512]]="yes",Table3[[#This Row],[Column1]],"")</f>
        <v/>
      </c>
      <c r="AP394" s="40" t="str">
        <f>IF(Table3[[#This Row],[250]]="yes",Table3[[#This Row],[Column1.5]],"")</f>
        <v/>
      </c>
      <c r="AQ394" s="40" t="str">
        <f>IF(Table3[[#This Row],[288]]="yes",Table3[[#This Row],[Column2]],"")</f>
        <v/>
      </c>
      <c r="AR394" s="40" t="str">
        <f>IF(Table3[[#This Row],[144]]="yes",Table3[[#This Row],[Column3]],"")</f>
        <v/>
      </c>
      <c r="AS394" s="40" t="str">
        <f>IF(Table3[[#This Row],[26]]="yes",Table3[[#This Row],[Column4]],"")</f>
        <v/>
      </c>
      <c r="AT394" s="40" t="str">
        <f>IF(Table3[[#This Row],[51]]="yes",Table3[[#This Row],[Column5]],"")</f>
        <v/>
      </c>
      <c r="AU394" s="25" t="str">
        <f>IF(COUNTBLANK(Table3[[#This Row],[Date 1]:[Date 8]])=7,IF(Table3[[#This Row],[Column9]]&lt;&gt;"",IF(SUM(L394:S394)&lt;&gt;0,Table3[[#This Row],[Column9]],""),""),(SUBSTITUTE(TRIM(SUBSTITUTE(AO394&amp;","&amp;AP394&amp;","&amp;AQ394&amp;","&amp;AR394&amp;","&amp;AS394&amp;","&amp;AT394&amp;",",","," "))," ",", ")))</f>
        <v/>
      </c>
      <c r="AV394" s="31" t="e">
        <f>IF(COUNTBLANK(L394:AC394)&lt;&gt;13,IF(Table3[[#This Row],[Comments]]="Please order in multiples of 20. Minimum order of 100.",IF(COUNTBLANK(Table3[[#This Row],[Date 1]:[Order]])=12,"",1),1),IF(OR(F394="yes",G394="yes",H394="yes",I394="yes",J394="yes",K394="yes",#REF!="yes"),1,""))</f>
        <v>#REF!</v>
      </c>
    </row>
    <row r="395" spans="2:48" ht="36" thickBot="1" x14ac:dyDescent="0.4">
      <c r="B395" s="125">
        <v>7120</v>
      </c>
      <c r="C395" s="13" t="s">
        <v>457</v>
      </c>
      <c r="D395" s="28" t="s">
        <v>692</v>
      </c>
      <c r="E395" s="108"/>
      <c r="F395" s="109" t="s">
        <v>21</v>
      </c>
      <c r="G395" s="26" t="s">
        <v>21</v>
      </c>
      <c r="H395" s="26" t="s">
        <v>21</v>
      </c>
      <c r="I395" s="26" t="s">
        <v>21</v>
      </c>
      <c r="J395" s="26" t="s">
        <v>21</v>
      </c>
      <c r="K395" s="26" t="s">
        <v>88</v>
      </c>
      <c r="L395" s="19"/>
      <c r="M395" s="17"/>
      <c r="N395" s="17"/>
      <c r="O395" s="17"/>
      <c r="P395" s="17"/>
      <c r="Q395" s="17"/>
      <c r="R395" s="17"/>
      <c r="S395" s="110"/>
      <c r="T395" s="131" t="str">
        <f>Table3[[#This Row],[Column12]]</f>
        <v>Auto:</v>
      </c>
      <c r="U395" s="22"/>
      <c r="V395" s="46" t="str">
        <f>IF(Table3[[#This Row],[TagOrderMethod]]="Ratio:","plants per 1 tag",IF(Table3[[#This Row],[TagOrderMethod]]="tags included","",IF(Table3[[#This Row],[TagOrderMethod]]="Qty:","tags",IF(Table3[[#This Row],[TagOrderMethod]]="Auto:",IF(U395&lt;&gt;"","tags","")))))</f>
        <v/>
      </c>
      <c r="W395" s="14">
        <v>25</v>
      </c>
      <c r="X395" s="14" t="str">
        <f>IF(ISNUMBER(SEARCH("tag",Table3[[#This Row],[Notes]])), "Yes", "No")</f>
        <v>No</v>
      </c>
      <c r="Y395" s="14" t="str">
        <f>IF(Table3[[#This Row],[Column11]]="yes","tags included","Auto:")</f>
        <v>Auto:</v>
      </c>
      <c r="Z39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Row],[TagOrderMethod]]="Auto:",IF(U395&gt;0,U395,IF(COUNTBLANK(L395:S395)=8,"",(IF(Table3[[#This Row],[Column11]]&lt;&gt;"no",Table3[[#This Row],[Size]]*(SUM(Table3[[#This Row],[Date 1]:[Date 8]])),"")))),""))),(Table3[[#This Row],[Bundle]])),"")</f>
        <v/>
      </c>
      <c r="AB395" s="86" t="str">
        <f t="shared" si="9"/>
        <v/>
      </c>
      <c r="AC395" s="68"/>
      <c r="AD395" s="37"/>
      <c r="AE395" s="38"/>
      <c r="AF395" s="39"/>
      <c r="AG395" s="111" t="s">
        <v>21</v>
      </c>
      <c r="AH395" s="111" t="s">
        <v>21</v>
      </c>
      <c r="AI395" s="111" t="s">
        <v>21</v>
      </c>
      <c r="AJ395" s="111" t="s">
        <v>21</v>
      </c>
      <c r="AK395" s="111" t="s">
        <v>21</v>
      </c>
      <c r="AL395" s="111" t="s">
        <v>1636</v>
      </c>
      <c r="AM395" s="111" t="b">
        <f>IF(AND(Table3[[#This Row],[Column68]]=TRUE,COUNTBLANK(Table3[[#This Row],[Date 1]:[Date 8]])=8),TRUE,FALSE)</f>
        <v>0</v>
      </c>
      <c r="AN395" s="111" t="b">
        <f>COUNTIF(Table3[[#This Row],[512]:[51]],"yes")&gt;0</f>
        <v>0</v>
      </c>
      <c r="AO395" s="40" t="str">
        <f>IF(Table3[[#This Row],[512]]="yes",Table3[[#This Row],[Column1]],"")</f>
        <v/>
      </c>
      <c r="AP395" s="40" t="str">
        <f>IF(Table3[[#This Row],[250]]="yes",Table3[[#This Row],[Column1.5]],"")</f>
        <v/>
      </c>
      <c r="AQ395" s="40" t="str">
        <f>IF(Table3[[#This Row],[288]]="yes",Table3[[#This Row],[Column2]],"")</f>
        <v/>
      </c>
      <c r="AR395" s="40" t="str">
        <f>IF(Table3[[#This Row],[144]]="yes",Table3[[#This Row],[Column3]],"")</f>
        <v/>
      </c>
      <c r="AS395" s="40" t="str">
        <f>IF(Table3[[#This Row],[26]]="yes",Table3[[#This Row],[Column4]],"")</f>
        <v/>
      </c>
      <c r="AT395" s="40" t="str">
        <f>IF(Table3[[#This Row],[51]]="yes",Table3[[#This Row],[Column5]],"")</f>
        <v/>
      </c>
      <c r="AU395" s="25" t="str">
        <f>IF(COUNTBLANK(Table3[[#This Row],[Date 1]:[Date 8]])=7,IF(Table3[[#This Row],[Column9]]&lt;&gt;"",IF(SUM(L395:S395)&lt;&gt;0,Table3[[#This Row],[Column9]],""),""),(SUBSTITUTE(TRIM(SUBSTITUTE(AO395&amp;","&amp;AP395&amp;","&amp;AQ395&amp;","&amp;AR395&amp;","&amp;AS395&amp;","&amp;AT395&amp;",",","," "))," ",", ")))</f>
        <v/>
      </c>
      <c r="AV395" s="31" t="e">
        <f>IF(COUNTBLANK(L395:AC395)&lt;&gt;13,IF(Table3[[#This Row],[Comments]]="Please order in multiples of 20. Minimum order of 100.",IF(COUNTBLANK(Table3[[#This Row],[Date 1]:[Order]])=12,"",1),1),IF(OR(F395="yes",G395="yes",H395="yes",I395="yes",J395="yes",K395="yes",#REF!="yes"),1,""))</f>
        <v>#REF!</v>
      </c>
    </row>
    <row r="396" spans="2:48" ht="36" thickBot="1" x14ac:dyDescent="0.4">
      <c r="B396" s="125">
        <v>7125</v>
      </c>
      <c r="C396" s="13" t="s">
        <v>457</v>
      </c>
      <c r="D396" s="28" t="s">
        <v>263</v>
      </c>
      <c r="E396" s="108"/>
      <c r="F396" s="109" t="s">
        <v>21</v>
      </c>
      <c r="G396" s="26" t="s">
        <v>21</v>
      </c>
      <c r="H396" s="26" t="s">
        <v>21</v>
      </c>
      <c r="I396" s="26" t="s">
        <v>21</v>
      </c>
      <c r="J396" s="26" t="s">
        <v>88</v>
      </c>
      <c r="K396" s="26" t="s">
        <v>21</v>
      </c>
      <c r="L396" s="19"/>
      <c r="M396" s="17"/>
      <c r="N396" s="17"/>
      <c r="O396" s="17"/>
      <c r="P396" s="17"/>
      <c r="Q396" s="17"/>
      <c r="R396" s="17"/>
      <c r="S396" s="110"/>
      <c r="T396" s="131" t="str">
        <f>Table3[[#This Row],[Column12]]</f>
        <v>Auto:</v>
      </c>
      <c r="U396" s="22"/>
      <c r="V396" s="46" t="str">
        <f>IF(Table3[[#This Row],[TagOrderMethod]]="Ratio:","plants per 1 tag",IF(Table3[[#This Row],[TagOrderMethod]]="tags included","",IF(Table3[[#This Row],[TagOrderMethod]]="Qty:","tags",IF(Table3[[#This Row],[TagOrderMethod]]="Auto:",IF(U396&lt;&gt;"","tags","")))))</f>
        <v/>
      </c>
      <c r="W396" s="14">
        <v>25</v>
      </c>
      <c r="X396" s="14" t="str">
        <f>IF(ISNUMBER(SEARCH("tag",Table3[[#This Row],[Notes]])), "Yes", "No")</f>
        <v>No</v>
      </c>
      <c r="Y396" s="14" t="str">
        <f>IF(Table3[[#This Row],[Column11]]="yes","tags included","Auto:")</f>
        <v>Auto:</v>
      </c>
      <c r="Z39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Row],[TagOrderMethod]]="Auto:",IF(U396&gt;0,U396,IF(COUNTBLANK(L396:S396)=8,"",(IF(Table3[[#This Row],[Column11]]&lt;&gt;"no",Table3[[#This Row],[Size]]*(SUM(Table3[[#This Row],[Date 1]:[Date 8]])),"")))),""))),(Table3[[#This Row],[Bundle]])),"")</f>
        <v/>
      </c>
      <c r="AB396" s="86" t="str">
        <f t="shared" si="9"/>
        <v/>
      </c>
      <c r="AC396" s="68"/>
      <c r="AD396" s="37"/>
      <c r="AE396" s="38"/>
      <c r="AF396" s="39"/>
      <c r="AG396" s="111" t="s">
        <v>21</v>
      </c>
      <c r="AH396" s="111" t="s">
        <v>21</v>
      </c>
      <c r="AI396" s="111" t="s">
        <v>21</v>
      </c>
      <c r="AJ396" s="111" t="s">
        <v>21</v>
      </c>
      <c r="AK396" s="111" t="s">
        <v>1637</v>
      </c>
      <c r="AL396" s="111" t="s">
        <v>21</v>
      </c>
      <c r="AM396" s="111" t="b">
        <f>IF(AND(Table3[[#This Row],[Column68]]=TRUE,COUNTBLANK(Table3[[#This Row],[Date 1]:[Date 8]])=8),TRUE,FALSE)</f>
        <v>0</v>
      </c>
      <c r="AN396" s="111" t="b">
        <f>COUNTIF(Table3[[#This Row],[512]:[51]],"yes")&gt;0</f>
        <v>0</v>
      </c>
      <c r="AO396" s="40" t="str">
        <f>IF(Table3[[#This Row],[512]]="yes",Table3[[#This Row],[Column1]],"")</f>
        <v/>
      </c>
      <c r="AP396" s="40" t="str">
        <f>IF(Table3[[#This Row],[250]]="yes",Table3[[#This Row],[Column1.5]],"")</f>
        <v/>
      </c>
      <c r="AQ396" s="40" t="str">
        <f>IF(Table3[[#This Row],[288]]="yes",Table3[[#This Row],[Column2]],"")</f>
        <v/>
      </c>
      <c r="AR396" s="40" t="str">
        <f>IF(Table3[[#This Row],[144]]="yes",Table3[[#This Row],[Column3]],"")</f>
        <v/>
      </c>
      <c r="AS396" s="40" t="str">
        <f>IF(Table3[[#This Row],[26]]="yes",Table3[[#This Row],[Column4]],"")</f>
        <v/>
      </c>
      <c r="AT396" s="40" t="str">
        <f>IF(Table3[[#This Row],[51]]="yes",Table3[[#This Row],[Column5]],"")</f>
        <v/>
      </c>
      <c r="AU396" s="25" t="str">
        <f>IF(COUNTBLANK(Table3[[#This Row],[Date 1]:[Date 8]])=7,IF(Table3[[#This Row],[Column9]]&lt;&gt;"",IF(SUM(L396:S396)&lt;&gt;0,Table3[[#This Row],[Column9]],""),""),(SUBSTITUTE(TRIM(SUBSTITUTE(AO396&amp;","&amp;AP396&amp;","&amp;AQ396&amp;","&amp;AR396&amp;","&amp;AS396&amp;","&amp;AT396&amp;",",","," "))," ",", ")))</f>
        <v/>
      </c>
      <c r="AV396" s="31" t="e">
        <f>IF(COUNTBLANK(L396:AC396)&lt;&gt;13,IF(Table3[[#This Row],[Comments]]="Please order in multiples of 20. Minimum order of 100.",IF(COUNTBLANK(Table3[[#This Row],[Date 1]:[Order]])=12,"",1),1),IF(OR(F396="yes",G396="yes",H396="yes",I396="yes",J396="yes",K396="yes",#REF!="yes"),1,""))</f>
        <v>#REF!</v>
      </c>
    </row>
    <row r="397" spans="2:48" ht="36" thickBot="1" x14ac:dyDescent="0.4">
      <c r="B397" s="125">
        <v>7130</v>
      </c>
      <c r="C397" s="13" t="s">
        <v>457</v>
      </c>
      <c r="D397" s="28" t="s">
        <v>150</v>
      </c>
      <c r="E397" s="108"/>
      <c r="F397" s="109" t="s">
        <v>21</v>
      </c>
      <c r="G397" s="26" t="s">
        <v>21</v>
      </c>
      <c r="H397" s="26" t="s">
        <v>21</v>
      </c>
      <c r="I397" s="26" t="s">
        <v>21</v>
      </c>
      <c r="J397" s="26" t="s">
        <v>88</v>
      </c>
      <c r="K397" s="26" t="s">
        <v>21</v>
      </c>
      <c r="L397" s="19"/>
      <c r="M397" s="17"/>
      <c r="N397" s="17"/>
      <c r="O397" s="17"/>
      <c r="P397" s="17"/>
      <c r="Q397" s="17"/>
      <c r="R397" s="17"/>
      <c r="S397" s="110"/>
      <c r="T397" s="131" t="str">
        <f>Table3[[#This Row],[Column12]]</f>
        <v>Auto:</v>
      </c>
      <c r="U397" s="22"/>
      <c r="V397" s="46" t="str">
        <f>IF(Table3[[#This Row],[TagOrderMethod]]="Ratio:","plants per 1 tag",IF(Table3[[#This Row],[TagOrderMethod]]="tags included","",IF(Table3[[#This Row],[TagOrderMethod]]="Qty:","tags",IF(Table3[[#This Row],[TagOrderMethod]]="Auto:",IF(U397&lt;&gt;"","tags","")))))</f>
        <v/>
      </c>
      <c r="W397" s="14">
        <v>25</v>
      </c>
      <c r="X397" s="14" t="str">
        <f>IF(ISNUMBER(SEARCH("tag",Table3[[#This Row],[Notes]])), "Yes", "No")</f>
        <v>No</v>
      </c>
      <c r="Y397" s="14" t="str">
        <f>IF(Table3[[#This Row],[Column11]]="yes","tags included","Auto:")</f>
        <v>Auto:</v>
      </c>
      <c r="Z39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Row],[TagOrderMethod]]="Auto:",IF(U397&gt;0,U397,IF(COUNTBLANK(L397:S397)=8,"",(IF(Table3[[#This Row],[Column11]]&lt;&gt;"no",Table3[[#This Row],[Size]]*(SUM(Table3[[#This Row],[Date 1]:[Date 8]])),"")))),""))),(Table3[[#This Row],[Bundle]])),"")</f>
        <v/>
      </c>
      <c r="AB397" s="86" t="str">
        <f t="shared" si="9"/>
        <v/>
      </c>
      <c r="AC397" s="68"/>
      <c r="AD397" s="37"/>
      <c r="AE397" s="38"/>
      <c r="AF397" s="39"/>
      <c r="AG397" s="111" t="s">
        <v>21</v>
      </c>
      <c r="AH397" s="111" t="s">
        <v>21</v>
      </c>
      <c r="AI397" s="111" t="s">
        <v>21</v>
      </c>
      <c r="AJ397" s="111" t="s">
        <v>21</v>
      </c>
      <c r="AK397" s="111" t="s">
        <v>728</v>
      </c>
      <c r="AL397" s="111" t="s">
        <v>21</v>
      </c>
      <c r="AM397" s="111" t="b">
        <f>IF(AND(Table3[[#This Row],[Column68]]=TRUE,COUNTBLANK(Table3[[#This Row],[Date 1]:[Date 8]])=8),TRUE,FALSE)</f>
        <v>0</v>
      </c>
      <c r="AN397" s="111" t="b">
        <f>COUNTIF(Table3[[#This Row],[512]:[51]],"yes")&gt;0</f>
        <v>0</v>
      </c>
      <c r="AO397" s="40" t="str">
        <f>IF(Table3[[#This Row],[512]]="yes",Table3[[#This Row],[Column1]],"")</f>
        <v/>
      </c>
      <c r="AP397" s="40" t="str">
        <f>IF(Table3[[#This Row],[250]]="yes",Table3[[#This Row],[Column1.5]],"")</f>
        <v/>
      </c>
      <c r="AQ397" s="40" t="str">
        <f>IF(Table3[[#This Row],[288]]="yes",Table3[[#This Row],[Column2]],"")</f>
        <v/>
      </c>
      <c r="AR397" s="40" t="str">
        <f>IF(Table3[[#This Row],[144]]="yes",Table3[[#This Row],[Column3]],"")</f>
        <v/>
      </c>
      <c r="AS397" s="40" t="str">
        <f>IF(Table3[[#This Row],[26]]="yes",Table3[[#This Row],[Column4]],"")</f>
        <v/>
      </c>
      <c r="AT397" s="40" t="str">
        <f>IF(Table3[[#This Row],[51]]="yes",Table3[[#This Row],[Column5]],"")</f>
        <v/>
      </c>
      <c r="AU397" s="25" t="str">
        <f>IF(COUNTBLANK(Table3[[#This Row],[Date 1]:[Date 8]])=7,IF(Table3[[#This Row],[Column9]]&lt;&gt;"",IF(SUM(L397:S397)&lt;&gt;0,Table3[[#This Row],[Column9]],""),""),(SUBSTITUTE(TRIM(SUBSTITUTE(AO397&amp;","&amp;AP397&amp;","&amp;AQ397&amp;","&amp;AR397&amp;","&amp;AS397&amp;","&amp;AT397&amp;",",","," "))," ",", ")))</f>
        <v/>
      </c>
      <c r="AV397" s="31" t="e">
        <f>IF(COUNTBLANK(L397:AC397)&lt;&gt;13,IF(Table3[[#This Row],[Comments]]="Please order in multiples of 20. Minimum order of 100.",IF(COUNTBLANK(Table3[[#This Row],[Date 1]:[Order]])=12,"",1),1),IF(OR(F397="yes",G397="yes",H397="yes",I397="yes",J397="yes",K397="yes",#REF!="yes"),1,""))</f>
        <v>#REF!</v>
      </c>
    </row>
    <row r="398" spans="2:48" ht="36" thickBot="1" x14ac:dyDescent="0.4">
      <c r="B398" s="125">
        <v>2230</v>
      </c>
      <c r="C398" s="13" t="s">
        <v>457</v>
      </c>
      <c r="D398" s="28" t="s">
        <v>693</v>
      </c>
      <c r="E398" s="108"/>
      <c r="F398" s="109" t="s">
        <v>21</v>
      </c>
      <c r="G398" s="26" t="s">
        <v>21</v>
      </c>
      <c r="H398" s="26" t="s">
        <v>88</v>
      </c>
      <c r="I398" s="26" t="s">
        <v>88</v>
      </c>
      <c r="J398" s="26" t="s">
        <v>88</v>
      </c>
      <c r="K398" s="26" t="s">
        <v>21</v>
      </c>
      <c r="L398" s="19"/>
      <c r="M398" s="17"/>
      <c r="N398" s="17"/>
      <c r="O398" s="17"/>
      <c r="P398" s="17"/>
      <c r="Q398" s="17"/>
      <c r="R398" s="17"/>
      <c r="S398" s="110"/>
      <c r="T398" s="131" t="str">
        <f>Table3[[#This Row],[Column12]]</f>
        <v>Auto:</v>
      </c>
      <c r="U398" s="22"/>
      <c r="V398" s="46" t="str">
        <f>IF(Table3[[#This Row],[TagOrderMethod]]="Ratio:","plants per 1 tag",IF(Table3[[#This Row],[TagOrderMethod]]="tags included","",IF(Table3[[#This Row],[TagOrderMethod]]="Qty:","tags",IF(Table3[[#This Row],[TagOrderMethod]]="Auto:",IF(U398&lt;&gt;"","tags","")))))</f>
        <v/>
      </c>
      <c r="W398" s="14">
        <v>25</v>
      </c>
      <c r="X398" s="14" t="str">
        <f>IF(ISNUMBER(SEARCH("tag",Table3[[#This Row],[Notes]])), "Yes", "No")</f>
        <v>No</v>
      </c>
      <c r="Y398" s="14" t="str">
        <f>IF(Table3[[#This Row],[Column11]]="yes","tags included","Auto:")</f>
        <v>Auto:</v>
      </c>
      <c r="Z39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Row],[TagOrderMethod]]="Auto:",IF(U398&gt;0,U398,IF(COUNTBLANK(L398:S398)=8,"",(IF(Table3[[#This Row],[Column11]]&lt;&gt;"no",Table3[[#This Row],[Size]]*(SUM(Table3[[#This Row],[Date 1]:[Date 8]])),"")))),""))),(Table3[[#This Row],[Bundle]])),"")</f>
        <v/>
      </c>
      <c r="AB398" s="86" t="str">
        <f t="shared" si="9"/>
        <v/>
      </c>
      <c r="AC398" s="68"/>
      <c r="AD398" s="37"/>
      <c r="AE398" s="38"/>
      <c r="AF398" s="39"/>
      <c r="AG398" s="111" t="s">
        <v>21</v>
      </c>
      <c r="AH398" s="111" t="s">
        <v>21</v>
      </c>
      <c r="AI398" s="111" t="s">
        <v>1638</v>
      </c>
      <c r="AJ398" s="111" t="s">
        <v>1639</v>
      </c>
      <c r="AK398" s="111" t="s">
        <v>1640</v>
      </c>
      <c r="AL398" s="111" t="s">
        <v>21</v>
      </c>
      <c r="AM398" s="111" t="b">
        <f>IF(AND(Table3[[#This Row],[Column68]]=TRUE,COUNTBLANK(Table3[[#This Row],[Date 1]:[Date 8]])=8),TRUE,FALSE)</f>
        <v>0</v>
      </c>
      <c r="AN398" s="111" t="b">
        <f>COUNTIF(Table3[[#This Row],[512]:[51]],"yes")&gt;0</f>
        <v>0</v>
      </c>
      <c r="AO398" s="40" t="str">
        <f>IF(Table3[[#This Row],[512]]="yes",Table3[[#This Row],[Column1]],"")</f>
        <v/>
      </c>
      <c r="AP398" s="40" t="str">
        <f>IF(Table3[[#This Row],[250]]="yes",Table3[[#This Row],[Column1.5]],"")</f>
        <v/>
      </c>
      <c r="AQ398" s="40" t="str">
        <f>IF(Table3[[#This Row],[288]]="yes",Table3[[#This Row],[Column2]],"")</f>
        <v/>
      </c>
      <c r="AR398" s="40" t="str">
        <f>IF(Table3[[#This Row],[144]]="yes",Table3[[#This Row],[Column3]],"")</f>
        <v/>
      </c>
      <c r="AS398" s="40" t="str">
        <f>IF(Table3[[#This Row],[26]]="yes",Table3[[#This Row],[Column4]],"")</f>
        <v/>
      </c>
      <c r="AT398" s="40" t="str">
        <f>IF(Table3[[#This Row],[51]]="yes",Table3[[#This Row],[Column5]],"")</f>
        <v/>
      </c>
      <c r="AU398" s="25" t="str">
        <f>IF(COUNTBLANK(Table3[[#This Row],[Date 1]:[Date 8]])=7,IF(Table3[[#This Row],[Column9]]&lt;&gt;"",IF(SUM(L398:S398)&lt;&gt;0,Table3[[#This Row],[Column9]],""),""),(SUBSTITUTE(TRIM(SUBSTITUTE(AO398&amp;","&amp;AP398&amp;","&amp;AQ398&amp;","&amp;AR398&amp;","&amp;AS398&amp;","&amp;AT398&amp;",",","," "))," ",", ")))</f>
        <v/>
      </c>
      <c r="AV398" s="31" t="e">
        <f>IF(COUNTBLANK(L398:AC398)&lt;&gt;13,IF(Table3[[#This Row],[Comments]]="Please order in multiples of 20. Minimum order of 100.",IF(COUNTBLANK(Table3[[#This Row],[Date 1]:[Order]])=12,"",1),1),IF(OR(F398="yes",G398="yes",H398="yes",I398="yes",J398="yes",K398="yes",#REF!="yes"),1,""))</f>
        <v>#REF!</v>
      </c>
    </row>
    <row r="399" spans="2:48" ht="36" thickBot="1" x14ac:dyDescent="0.4">
      <c r="B399" s="125">
        <v>2240</v>
      </c>
      <c r="C399" s="13" t="s">
        <v>457</v>
      </c>
      <c r="D399" s="28" t="s">
        <v>694</v>
      </c>
      <c r="E399" s="108"/>
      <c r="F399" s="109" t="s">
        <v>21</v>
      </c>
      <c r="G399" s="26" t="s">
        <v>21</v>
      </c>
      <c r="H399" s="26" t="s">
        <v>88</v>
      </c>
      <c r="I399" s="26" t="s">
        <v>88</v>
      </c>
      <c r="J399" s="26" t="s">
        <v>88</v>
      </c>
      <c r="K399" s="26" t="s">
        <v>21</v>
      </c>
      <c r="L399" s="19"/>
      <c r="M399" s="17"/>
      <c r="N399" s="17"/>
      <c r="O399" s="17"/>
      <c r="P399" s="17"/>
      <c r="Q399" s="17"/>
      <c r="R399" s="17"/>
      <c r="S399" s="110"/>
      <c r="T399" s="131" t="str">
        <f>Table3[[#This Row],[Column12]]</f>
        <v>Auto:</v>
      </c>
      <c r="U399" s="22"/>
      <c r="V399" s="46" t="str">
        <f>IF(Table3[[#This Row],[TagOrderMethod]]="Ratio:","plants per 1 tag",IF(Table3[[#This Row],[TagOrderMethod]]="tags included","",IF(Table3[[#This Row],[TagOrderMethod]]="Qty:","tags",IF(Table3[[#This Row],[TagOrderMethod]]="Auto:",IF(U399&lt;&gt;"","tags","")))))</f>
        <v/>
      </c>
      <c r="W399" s="14">
        <v>25</v>
      </c>
      <c r="X399" s="14" t="str">
        <f>IF(ISNUMBER(SEARCH("tag",Table3[[#This Row],[Notes]])), "Yes", "No")</f>
        <v>No</v>
      </c>
      <c r="Y399" s="14" t="str">
        <f>IF(Table3[[#This Row],[Column11]]="yes","tags included","Auto:")</f>
        <v>Auto:</v>
      </c>
      <c r="Z39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39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Row],[TagOrderMethod]]="Auto:",IF(U399&gt;0,U399,IF(COUNTBLANK(L399:S399)=8,"",(IF(Table3[[#This Row],[Column11]]&lt;&gt;"no",Table3[[#This Row],[Size]]*(SUM(Table3[[#This Row],[Date 1]:[Date 8]])),"")))),""))),(Table3[[#This Row],[Bundle]])),"")</f>
        <v/>
      </c>
      <c r="AB399" s="86" t="str">
        <f t="shared" si="9"/>
        <v/>
      </c>
      <c r="AC399" s="68"/>
      <c r="AD399" s="37"/>
      <c r="AE399" s="38"/>
      <c r="AF399" s="39"/>
      <c r="AG399" s="111" t="s">
        <v>21</v>
      </c>
      <c r="AH399" s="111" t="s">
        <v>21</v>
      </c>
      <c r="AI399" s="111" t="s">
        <v>729</v>
      </c>
      <c r="AJ399" s="111" t="s">
        <v>730</v>
      </c>
      <c r="AK399" s="111" t="s">
        <v>731</v>
      </c>
      <c r="AL399" s="111" t="s">
        <v>21</v>
      </c>
      <c r="AM399" s="111" t="b">
        <f>IF(AND(Table3[[#This Row],[Column68]]=TRUE,COUNTBLANK(Table3[[#This Row],[Date 1]:[Date 8]])=8),TRUE,FALSE)</f>
        <v>0</v>
      </c>
      <c r="AN399" s="111" t="b">
        <f>COUNTIF(Table3[[#This Row],[512]:[51]],"yes")&gt;0</f>
        <v>0</v>
      </c>
      <c r="AO399" s="40" t="str">
        <f>IF(Table3[[#This Row],[512]]="yes",Table3[[#This Row],[Column1]],"")</f>
        <v/>
      </c>
      <c r="AP399" s="40" t="str">
        <f>IF(Table3[[#This Row],[250]]="yes",Table3[[#This Row],[Column1.5]],"")</f>
        <v/>
      </c>
      <c r="AQ399" s="40" t="str">
        <f>IF(Table3[[#This Row],[288]]="yes",Table3[[#This Row],[Column2]],"")</f>
        <v/>
      </c>
      <c r="AR399" s="40" t="str">
        <f>IF(Table3[[#This Row],[144]]="yes",Table3[[#This Row],[Column3]],"")</f>
        <v/>
      </c>
      <c r="AS399" s="40" t="str">
        <f>IF(Table3[[#This Row],[26]]="yes",Table3[[#This Row],[Column4]],"")</f>
        <v/>
      </c>
      <c r="AT399" s="40" t="str">
        <f>IF(Table3[[#This Row],[51]]="yes",Table3[[#This Row],[Column5]],"")</f>
        <v/>
      </c>
      <c r="AU399" s="25" t="str">
        <f>IF(COUNTBLANK(Table3[[#This Row],[Date 1]:[Date 8]])=7,IF(Table3[[#This Row],[Column9]]&lt;&gt;"",IF(SUM(L399:S399)&lt;&gt;0,Table3[[#This Row],[Column9]],""),""),(SUBSTITUTE(TRIM(SUBSTITUTE(AO399&amp;","&amp;AP399&amp;","&amp;AQ399&amp;","&amp;AR399&amp;","&amp;AS399&amp;","&amp;AT399&amp;",",","," "))," ",", ")))</f>
        <v/>
      </c>
      <c r="AV399" s="31" t="e">
        <f>IF(COUNTBLANK(L399:AC399)&lt;&gt;13,IF(Table3[[#This Row],[Comments]]="Please order in multiples of 20. Minimum order of 100.",IF(COUNTBLANK(Table3[[#This Row],[Date 1]:[Order]])=12,"",1),1),IF(OR(F399="yes",G399="yes",H399="yes",I399="yes",J399="yes",K399="yes",#REF!="yes"),1,""))</f>
        <v>#REF!</v>
      </c>
    </row>
    <row r="400" spans="2:48" ht="36" thickBot="1" x14ac:dyDescent="0.4">
      <c r="B400" s="125">
        <v>2250</v>
      </c>
      <c r="C400" s="13" t="s">
        <v>457</v>
      </c>
      <c r="D400" s="28" t="s">
        <v>276</v>
      </c>
      <c r="E400" s="108"/>
      <c r="F400" s="109" t="s">
        <v>21</v>
      </c>
      <c r="G400" s="26" t="s">
        <v>21</v>
      </c>
      <c r="H400" s="26" t="s">
        <v>88</v>
      </c>
      <c r="I400" s="26" t="s">
        <v>88</v>
      </c>
      <c r="J400" s="26" t="s">
        <v>88</v>
      </c>
      <c r="K400" s="26" t="s">
        <v>21</v>
      </c>
      <c r="L400" s="19"/>
      <c r="M400" s="17"/>
      <c r="N400" s="17"/>
      <c r="O400" s="17"/>
      <c r="P400" s="17"/>
      <c r="Q400" s="17"/>
      <c r="R400" s="17"/>
      <c r="S400" s="110"/>
      <c r="T400" s="131" t="str">
        <f>Table3[[#This Row],[Column12]]</f>
        <v>Auto:</v>
      </c>
      <c r="U400" s="22"/>
      <c r="V400" s="46" t="str">
        <f>IF(Table3[[#This Row],[TagOrderMethod]]="Ratio:","plants per 1 tag",IF(Table3[[#This Row],[TagOrderMethod]]="tags included","",IF(Table3[[#This Row],[TagOrderMethod]]="Qty:","tags",IF(Table3[[#This Row],[TagOrderMethod]]="Auto:",IF(U400&lt;&gt;"","tags","")))))</f>
        <v/>
      </c>
      <c r="W400" s="14">
        <v>25</v>
      </c>
      <c r="X400" s="14" t="str">
        <f>IF(ISNUMBER(SEARCH("tag",Table3[[#This Row],[Notes]])), "Yes", "No")</f>
        <v>No</v>
      </c>
      <c r="Y400" s="14" t="str">
        <f>IF(Table3[[#This Row],[Column11]]="yes","tags included","Auto:")</f>
        <v>Auto:</v>
      </c>
      <c r="Z40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Row],[TagOrderMethod]]="Auto:",IF(U400&gt;0,U400,IF(COUNTBLANK(L400:S400)=8,"",(IF(Table3[[#This Row],[Column11]]&lt;&gt;"no",Table3[[#This Row],[Size]]*(SUM(Table3[[#This Row],[Date 1]:[Date 8]])),"")))),""))),(Table3[[#This Row],[Bundle]])),"")</f>
        <v/>
      </c>
      <c r="AB400" s="86" t="str">
        <f t="shared" si="9"/>
        <v/>
      </c>
      <c r="AC400" s="68"/>
      <c r="AD400" s="37"/>
      <c r="AE400" s="38"/>
      <c r="AF400" s="39"/>
      <c r="AG400" s="111" t="s">
        <v>21</v>
      </c>
      <c r="AH400" s="111" t="s">
        <v>21</v>
      </c>
      <c r="AI400" s="111" t="s">
        <v>732</v>
      </c>
      <c r="AJ400" s="111" t="s">
        <v>733</v>
      </c>
      <c r="AK400" s="111" t="s">
        <v>734</v>
      </c>
      <c r="AL400" s="111" t="s">
        <v>21</v>
      </c>
      <c r="AM400" s="111" t="b">
        <f>IF(AND(Table3[[#This Row],[Column68]]=TRUE,COUNTBLANK(Table3[[#This Row],[Date 1]:[Date 8]])=8),TRUE,FALSE)</f>
        <v>0</v>
      </c>
      <c r="AN400" s="111" t="b">
        <f>COUNTIF(Table3[[#This Row],[512]:[51]],"yes")&gt;0</f>
        <v>0</v>
      </c>
      <c r="AO400" s="40" t="str">
        <f>IF(Table3[[#This Row],[512]]="yes",Table3[[#This Row],[Column1]],"")</f>
        <v/>
      </c>
      <c r="AP400" s="40" t="str">
        <f>IF(Table3[[#This Row],[250]]="yes",Table3[[#This Row],[Column1.5]],"")</f>
        <v/>
      </c>
      <c r="AQ400" s="40" t="str">
        <f>IF(Table3[[#This Row],[288]]="yes",Table3[[#This Row],[Column2]],"")</f>
        <v/>
      </c>
      <c r="AR400" s="40" t="str">
        <f>IF(Table3[[#This Row],[144]]="yes",Table3[[#This Row],[Column3]],"")</f>
        <v/>
      </c>
      <c r="AS400" s="40" t="str">
        <f>IF(Table3[[#This Row],[26]]="yes",Table3[[#This Row],[Column4]],"")</f>
        <v/>
      </c>
      <c r="AT400" s="40" t="str">
        <f>IF(Table3[[#This Row],[51]]="yes",Table3[[#This Row],[Column5]],"")</f>
        <v/>
      </c>
      <c r="AU400" s="25" t="str">
        <f>IF(COUNTBLANK(Table3[[#This Row],[Date 1]:[Date 8]])=7,IF(Table3[[#This Row],[Column9]]&lt;&gt;"",IF(SUM(L400:S400)&lt;&gt;0,Table3[[#This Row],[Column9]],""),""),(SUBSTITUTE(TRIM(SUBSTITUTE(AO400&amp;","&amp;AP400&amp;","&amp;AQ400&amp;","&amp;AR400&amp;","&amp;AS400&amp;","&amp;AT400&amp;",",","," "))," ",", ")))</f>
        <v/>
      </c>
      <c r="AV400" s="31" t="e">
        <f>IF(COUNTBLANK(L400:AC400)&lt;&gt;13,IF(Table3[[#This Row],[Comments]]="Please order in multiples of 20. Minimum order of 100.",IF(COUNTBLANK(Table3[[#This Row],[Date 1]:[Order]])=12,"",1),1),IF(OR(F400="yes",G400="yes",H400="yes",I400="yes",J400="yes",K400="yes",#REF!="yes"),1,""))</f>
        <v>#REF!</v>
      </c>
    </row>
    <row r="401" spans="2:48" ht="36" thickBot="1" x14ac:dyDescent="0.4">
      <c r="B401" s="125">
        <v>2290</v>
      </c>
      <c r="C401" s="13" t="s">
        <v>457</v>
      </c>
      <c r="D401" s="28" t="s">
        <v>151</v>
      </c>
      <c r="E401" s="108"/>
      <c r="F401" s="109" t="s">
        <v>21</v>
      </c>
      <c r="G401" s="26" t="s">
        <v>21</v>
      </c>
      <c r="H401" s="26" t="s">
        <v>88</v>
      </c>
      <c r="I401" s="26" t="s">
        <v>88</v>
      </c>
      <c r="J401" s="26" t="s">
        <v>88</v>
      </c>
      <c r="K401" s="26" t="s">
        <v>21</v>
      </c>
      <c r="L401" s="19"/>
      <c r="M401" s="17"/>
      <c r="N401" s="17"/>
      <c r="O401" s="17"/>
      <c r="P401" s="17"/>
      <c r="Q401" s="17"/>
      <c r="R401" s="17"/>
      <c r="S401" s="110"/>
      <c r="T401" s="131" t="str">
        <f>Table3[[#This Row],[Column12]]</f>
        <v>Auto:</v>
      </c>
      <c r="U401" s="22"/>
      <c r="V401" s="46" t="str">
        <f>IF(Table3[[#This Row],[TagOrderMethod]]="Ratio:","plants per 1 tag",IF(Table3[[#This Row],[TagOrderMethod]]="tags included","",IF(Table3[[#This Row],[TagOrderMethod]]="Qty:","tags",IF(Table3[[#This Row],[TagOrderMethod]]="Auto:",IF(U401&lt;&gt;"","tags","")))))</f>
        <v/>
      </c>
      <c r="W401" s="14">
        <v>25</v>
      </c>
      <c r="X401" s="14" t="str">
        <f>IF(ISNUMBER(SEARCH("tag",Table3[[#This Row],[Notes]])), "Yes", "No")</f>
        <v>No</v>
      </c>
      <c r="Y401" s="14" t="str">
        <f>IF(Table3[[#This Row],[Column11]]="yes","tags included","Auto:")</f>
        <v>Auto:</v>
      </c>
      <c r="Z40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Row],[TagOrderMethod]]="Auto:",IF(U401&gt;0,U401,IF(COUNTBLANK(L401:S401)=8,"",(IF(Table3[[#This Row],[Column11]]&lt;&gt;"no",Table3[[#This Row],[Size]]*(SUM(Table3[[#This Row],[Date 1]:[Date 8]])),"")))),""))),(Table3[[#This Row],[Bundle]])),"")</f>
        <v/>
      </c>
      <c r="AB401" s="86" t="str">
        <f t="shared" si="9"/>
        <v/>
      </c>
      <c r="AC401" s="68"/>
      <c r="AD401" s="37"/>
      <c r="AE401" s="38"/>
      <c r="AF401" s="39"/>
      <c r="AG401" s="111" t="s">
        <v>21</v>
      </c>
      <c r="AH401" s="111" t="s">
        <v>21</v>
      </c>
      <c r="AI401" s="111" t="s">
        <v>1641</v>
      </c>
      <c r="AJ401" s="111" t="s">
        <v>1642</v>
      </c>
      <c r="AK401" s="111" t="s">
        <v>1643</v>
      </c>
      <c r="AL401" s="111" t="s">
        <v>21</v>
      </c>
      <c r="AM401" s="111" t="b">
        <f>IF(AND(Table3[[#This Row],[Column68]]=TRUE,COUNTBLANK(Table3[[#This Row],[Date 1]:[Date 8]])=8),TRUE,FALSE)</f>
        <v>0</v>
      </c>
      <c r="AN401" s="111" t="b">
        <f>COUNTIF(Table3[[#This Row],[512]:[51]],"yes")&gt;0</f>
        <v>0</v>
      </c>
      <c r="AO401" s="40" t="str">
        <f>IF(Table3[[#This Row],[512]]="yes",Table3[[#This Row],[Column1]],"")</f>
        <v/>
      </c>
      <c r="AP401" s="40" t="str">
        <f>IF(Table3[[#This Row],[250]]="yes",Table3[[#This Row],[Column1.5]],"")</f>
        <v/>
      </c>
      <c r="AQ401" s="40" t="str">
        <f>IF(Table3[[#This Row],[288]]="yes",Table3[[#This Row],[Column2]],"")</f>
        <v/>
      </c>
      <c r="AR401" s="40" t="str">
        <f>IF(Table3[[#This Row],[144]]="yes",Table3[[#This Row],[Column3]],"")</f>
        <v/>
      </c>
      <c r="AS401" s="40" t="str">
        <f>IF(Table3[[#This Row],[26]]="yes",Table3[[#This Row],[Column4]],"")</f>
        <v/>
      </c>
      <c r="AT401" s="40" t="str">
        <f>IF(Table3[[#This Row],[51]]="yes",Table3[[#This Row],[Column5]],"")</f>
        <v/>
      </c>
      <c r="AU401" s="25" t="str">
        <f>IF(COUNTBLANK(Table3[[#This Row],[Date 1]:[Date 8]])=7,IF(Table3[[#This Row],[Column9]]&lt;&gt;"",IF(SUM(L401:S401)&lt;&gt;0,Table3[[#This Row],[Column9]],""),""),(SUBSTITUTE(TRIM(SUBSTITUTE(AO401&amp;","&amp;AP401&amp;","&amp;AQ401&amp;","&amp;AR401&amp;","&amp;AS401&amp;","&amp;AT401&amp;",",","," "))," ",", ")))</f>
        <v/>
      </c>
      <c r="AV401" s="31" t="e">
        <f>IF(COUNTBLANK(L401:AC401)&lt;&gt;13,IF(Table3[[#This Row],[Comments]]="Please order in multiples of 20. Minimum order of 100.",IF(COUNTBLANK(Table3[[#This Row],[Date 1]:[Order]])=12,"",1),1),IF(OR(F401="yes",G401="yes",H401="yes",I401="yes",J401="yes",K401="yes",#REF!="yes"),1,""))</f>
        <v>#REF!</v>
      </c>
    </row>
    <row r="402" spans="2:48" ht="36" thickBot="1" x14ac:dyDescent="0.4">
      <c r="B402" s="125">
        <v>2340</v>
      </c>
      <c r="C402" s="13" t="s">
        <v>457</v>
      </c>
      <c r="D402" s="28" t="s">
        <v>695</v>
      </c>
      <c r="E402" s="108"/>
      <c r="F402" s="109" t="s">
        <v>21</v>
      </c>
      <c r="G402" s="26" t="s">
        <v>21</v>
      </c>
      <c r="H402" s="26" t="s">
        <v>88</v>
      </c>
      <c r="I402" s="26" t="s">
        <v>88</v>
      </c>
      <c r="J402" s="26" t="s">
        <v>88</v>
      </c>
      <c r="K402" s="26" t="s">
        <v>21</v>
      </c>
      <c r="L402" s="19"/>
      <c r="M402" s="17"/>
      <c r="N402" s="17"/>
      <c r="O402" s="17"/>
      <c r="P402" s="17"/>
      <c r="Q402" s="17"/>
      <c r="R402" s="17"/>
      <c r="S402" s="110"/>
      <c r="T402" s="131" t="str">
        <f>Table3[[#This Row],[Column12]]</f>
        <v>Auto:</v>
      </c>
      <c r="U402" s="22"/>
      <c r="V402" s="46" t="str">
        <f>IF(Table3[[#This Row],[TagOrderMethod]]="Ratio:","plants per 1 tag",IF(Table3[[#This Row],[TagOrderMethod]]="tags included","",IF(Table3[[#This Row],[TagOrderMethod]]="Qty:","tags",IF(Table3[[#This Row],[TagOrderMethod]]="Auto:",IF(U402&lt;&gt;"","tags","")))))</f>
        <v/>
      </c>
      <c r="W402" s="14">
        <v>25</v>
      </c>
      <c r="X402" s="14" t="str">
        <f>IF(ISNUMBER(SEARCH("tag",Table3[[#This Row],[Notes]])), "Yes", "No")</f>
        <v>No</v>
      </c>
      <c r="Y402" s="14" t="str">
        <f>IF(Table3[[#This Row],[Column11]]="yes","tags included","Auto:")</f>
        <v>Auto:</v>
      </c>
      <c r="Z40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Row],[TagOrderMethod]]="Auto:",IF(U402&gt;0,U402,IF(COUNTBLANK(L402:S402)=8,"",(IF(Table3[[#This Row],[Column11]]&lt;&gt;"no",Table3[[#This Row],[Size]]*(SUM(Table3[[#This Row],[Date 1]:[Date 8]])),"")))),""))),(Table3[[#This Row],[Bundle]])),"")</f>
        <v/>
      </c>
      <c r="AB402" s="86" t="str">
        <f t="shared" si="9"/>
        <v/>
      </c>
      <c r="AC402" s="68"/>
      <c r="AD402" s="37"/>
      <c r="AE402" s="38"/>
      <c r="AF402" s="39"/>
      <c r="AG402" s="111" t="s">
        <v>21</v>
      </c>
      <c r="AH402" s="111" t="s">
        <v>21</v>
      </c>
      <c r="AI402" s="111" t="s">
        <v>1644</v>
      </c>
      <c r="AJ402" s="111" t="s">
        <v>1645</v>
      </c>
      <c r="AK402" s="111" t="s">
        <v>1646</v>
      </c>
      <c r="AL402" s="111" t="s">
        <v>21</v>
      </c>
      <c r="AM402" s="111" t="b">
        <f>IF(AND(Table3[[#This Row],[Column68]]=TRUE,COUNTBLANK(Table3[[#This Row],[Date 1]:[Date 8]])=8),TRUE,FALSE)</f>
        <v>0</v>
      </c>
      <c r="AN402" s="111" t="b">
        <f>COUNTIF(Table3[[#This Row],[512]:[51]],"yes")&gt;0</f>
        <v>0</v>
      </c>
      <c r="AO402" s="40" t="str">
        <f>IF(Table3[[#This Row],[512]]="yes",Table3[[#This Row],[Column1]],"")</f>
        <v/>
      </c>
      <c r="AP402" s="40" t="str">
        <f>IF(Table3[[#This Row],[250]]="yes",Table3[[#This Row],[Column1.5]],"")</f>
        <v/>
      </c>
      <c r="AQ402" s="40" t="str">
        <f>IF(Table3[[#This Row],[288]]="yes",Table3[[#This Row],[Column2]],"")</f>
        <v/>
      </c>
      <c r="AR402" s="40" t="str">
        <f>IF(Table3[[#This Row],[144]]="yes",Table3[[#This Row],[Column3]],"")</f>
        <v/>
      </c>
      <c r="AS402" s="40" t="str">
        <f>IF(Table3[[#This Row],[26]]="yes",Table3[[#This Row],[Column4]],"")</f>
        <v/>
      </c>
      <c r="AT402" s="40" t="str">
        <f>IF(Table3[[#This Row],[51]]="yes",Table3[[#This Row],[Column5]],"")</f>
        <v/>
      </c>
      <c r="AU402" s="25" t="str">
        <f>IF(COUNTBLANK(Table3[[#This Row],[Date 1]:[Date 8]])=7,IF(Table3[[#This Row],[Column9]]&lt;&gt;"",IF(SUM(L402:S402)&lt;&gt;0,Table3[[#This Row],[Column9]],""),""),(SUBSTITUTE(TRIM(SUBSTITUTE(AO402&amp;","&amp;AP402&amp;","&amp;AQ402&amp;","&amp;AR402&amp;","&amp;AS402&amp;","&amp;AT402&amp;",",","," "))," ",", ")))</f>
        <v/>
      </c>
      <c r="AV402" s="31" t="e">
        <f>IF(COUNTBLANK(L402:AC402)&lt;&gt;13,IF(Table3[[#This Row],[Comments]]="Please order in multiples of 20. Minimum order of 100.",IF(COUNTBLANK(Table3[[#This Row],[Date 1]:[Order]])=12,"",1),1),IF(OR(F402="yes",G402="yes",H402="yes",I402="yes",J402="yes",K402="yes",#REF!="yes"),1,""))</f>
        <v>#REF!</v>
      </c>
    </row>
    <row r="403" spans="2:48" ht="36" thickBot="1" x14ac:dyDescent="0.4">
      <c r="B403" s="125">
        <v>2380</v>
      </c>
      <c r="C403" s="13" t="s">
        <v>457</v>
      </c>
      <c r="D403" s="28" t="s">
        <v>696</v>
      </c>
      <c r="E403" s="108"/>
      <c r="F403" s="109" t="s">
        <v>21</v>
      </c>
      <c r="G403" s="26" t="s">
        <v>21</v>
      </c>
      <c r="H403" s="26" t="s">
        <v>88</v>
      </c>
      <c r="I403" s="26" t="s">
        <v>88</v>
      </c>
      <c r="J403" s="26" t="s">
        <v>88</v>
      </c>
      <c r="K403" s="26" t="s">
        <v>21</v>
      </c>
      <c r="L403" s="19"/>
      <c r="M403" s="17"/>
      <c r="N403" s="17"/>
      <c r="O403" s="17"/>
      <c r="P403" s="17"/>
      <c r="Q403" s="17"/>
      <c r="R403" s="17"/>
      <c r="S403" s="110"/>
      <c r="T403" s="131" t="str">
        <f>Table3[[#This Row],[Column12]]</f>
        <v>Auto:</v>
      </c>
      <c r="U403" s="22"/>
      <c r="V403" s="46" t="str">
        <f>IF(Table3[[#This Row],[TagOrderMethod]]="Ratio:","plants per 1 tag",IF(Table3[[#This Row],[TagOrderMethod]]="tags included","",IF(Table3[[#This Row],[TagOrderMethod]]="Qty:","tags",IF(Table3[[#This Row],[TagOrderMethod]]="Auto:",IF(U403&lt;&gt;"","tags","")))))</f>
        <v/>
      </c>
      <c r="W403" s="14">
        <v>50</v>
      </c>
      <c r="X403" s="14" t="str">
        <f>IF(ISNUMBER(SEARCH("tag",Table3[[#This Row],[Notes]])), "Yes", "No")</f>
        <v>No</v>
      </c>
      <c r="Y403" s="14" t="str">
        <f>IF(Table3[[#This Row],[Column11]]="yes","tags included","Auto:")</f>
        <v>Auto:</v>
      </c>
      <c r="Z40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Row],[TagOrderMethod]]="Auto:",IF(U403&gt;0,U403,IF(COUNTBLANK(L403:S403)=8,"",(IF(Table3[[#This Row],[Column11]]&lt;&gt;"no",Table3[[#This Row],[Size]]*(SUM(Table3[[#This Row],[Date 1]:[Date 8]])),"")))),""))),(Table3[[#This Row],[Bundle]])),"")</f>
        <v/>
      </c>
      <c r="AB403" s="86" t="str">
        <f t="shared" si="9"/>
        <v/>
      </c>
      <c r="AC403" s="68"/>
      <c r="AD403" s="37"/>
      <c r="AE403" s="38"/>
      <c r="AF403" s="39"/>
      <c r="AG403" s="111" t="s">
        <v>21</v>
      </c>
      <c r="AH403" s="111" t="s">
        <v>21</v>
      </c>
      <c r="AI403" s="111" t="s">
        <v>1647</v>
      </c>
      <c r="AJ403" s="111" t="s">
        <v>1648</v>
      </c>
      <c r="AK403" s="111" t="s">
        <v>1649</v>
      </c>
      <c r="AL403" s="111" t="s">
        <v>21</v>
      </c>
      <c r="AM403" s="111" t="b">
        <f>IF(AND(Table3[[#This Row],[Column68]]=TRUE,COUNTBLANK(Table3[[#This Row],[Date 1]:[Date 8]])=8),TRUE,FALSE)</f>
        <v>0</v>
      </c>
      <c r="AN403" s="111" t="b">
        <f>COUNTIF(Table3[[#This Row],[512]:[51]],"yes")&gt;0</f>
        <v>0</v>
      </c>
      <c r="AO403" s="40" t="str">
        <f>IF(Table3[[#This Row],[512]]="yes",Table3[[#This Row],[Column1]],"")</f>
        <v/>
      </c>
      <c r="AP403" s="40" t="str">
        <f>IF(Table3[[#This Row],[250]]="yes",Table3[[#This Row],[Column1.5]],"")</f>
        <v/>
      </c>
      <c r="AQ403" s="40" t="str">
        <f>IF(Table3[[#This Row],[288]]="yes",Table3[[#This Row],[Column2]],"")</f>
        <v/>
      </c>
      <c r="AR403" s="40" t="str">
        <f>IF(Table3[[#This Row],[144]]="yes",Table3[[#This Row],[Column3]],"")</f>
        <v/>
      </c>
      <c r="AS403" s="40" t="str">
        <f>IF(Table3[[#This Row],[26]]="yes",Table3[[#This Row],[Column4]],"")</f>
        <v/>
      </c>
      <c r="AT403" s="40" t="str">
        <f>IF(Table3[[#This Row],[51]]="yes",Table3[[#This Row],[Column5]],"")</f>
        <v/>
      </c>
      <c r="AU403" s="25" t="str">
        <f>IF(COUNTBLANK(Table3[[#This Row],[Date 1]:[Date 8]])=7,IF(Table3[[#This Row],[Column9]]&lt;&gt;"",IF(SUM(L403:S403)&lt;&gt;0,Table3[[#This Row],[Column9]],""),""),(SUBSTITUTE(TRIM(SUBSTITUTE(AO403&amp;","&amp;AP403&amp;","&amp;AQ403&amp;","&amp;AR403&amp;","&amp;AS403&amp;","&amp;AT403&amp;",",","," "))," ",", ")))</f>
        <v/>
      </c>
      <c r="AV403" s="31" t="e">
        <f>IF(COUNTBLANK(L403:AC403)&lt;&gt;13,IF(Table3[[#This Row],[Comments]]="Please order in multiples of 20. Minimum order of 100.",IF(COUNTBLANK(Table3[[#This Row],[Date 1]:[Order]])=12,"",1),1),IF(OR(F403="yes",G403="yes",H403="yes",I403="yes",J403="yes",K403="yes",#REF!="yes"),1,""))</f>
        <v>#REF!</v>
      </c>
    </row>
    <row r="404" spans="2:48" ht="36" thickBot="1" x14ac:dyDescent="0.4">
      <c r="B404" s="125">
        <v>2390</v>
      </c>
      <c r="C404" s="13" t="s">
        <v>457</v>
      </c>
      <c r="D404" s="28" t="s">
        <v>243</v>
      </c>
      <c r="E404" s="108"/>
      <c r="F404" s="109" t="s">
        <v>21</v>
      </c>
      <c r="G404" s="26" t="s">
        <v>21</v>
      </c>
      <c r="H404" s="26" t="s">
        <v>88</v>
      </c>
      <c r="I404" s="26" t="s">
        <v>88</v>
      </c>
      <c r="J404" s="26" t="s">
        <v>88</v>
      </c>
      <c r="K404" s="26" t="s">
        <v>21</v>
      </c>
      <c r="L404" s="19"/>
      <c r="M404" s="17"/>
      <c r="N404" s="17"/>
      <c r="O404" s="17"/>
      <c r="P404" s="17"/>
      <c r="Q404" s="17"/>
      <c r="R404" s="17"/>
      <c r="S404" s="110"/>
      <c r="T404" s="131" t="str">
        <f>Table3[[#This Row],[Column12]]</f>
        <v>Auto:</v>
      </c>
      <c r="U404" s="22"/>
      <c r="V404" s="46" t="str">
        <f>IF(Table3[[#This Row],[TagOrderMethod]]="Ratio:","plants per 1 tag",IF(Table3[[#This Row],[TagOrderMethod]]="tags included","",IF(Table3[[#This Row],[TagOrderMethod]]="Qty:","tags",IF(Table3[[#This Row],[TagOrderMethod]]="Auto:",IF(U404&lt;&gt;"","tags","")))))</f>
        <v/>
      </c>
      <c r="W404" s="14">
        <v>50</v>
      </c>
      <c r="X404" s="14" t="str">
        <f>IF(ISNUMBER(SEARCH("tag",Table3[[#This Row],[Notes]])), "Yes", "No")</f>
        <v>No</v>
      </c>
      <c r="Y404" s="14" t="str">
        <f>IF(Table3[[#This Row],[Column11]]="yes","tags included","Auto:")</f>
        <v>Auto:</v>
      </c>
      <c r="Z40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Row],[TagOrderMethod]]="Auto:",IF(U404&gt;0,U404,IF(COUNTBLANK(L404:S404)=8,"",(IF(Table3[[#This Row],[Column11]]&lt;&gt;"no",Table3[[#This Row],[Size]]*(SUM(Table3[[#This Row],[Date 1]:[Date 8]])),"")))),""))),(Table3[[#This Row],[Bundle]])),"")</f>
        <v/>
      </c>
      <c r="AB404" s="86" t="str">
        <f t="shared" si="9"/>
        <v/>
      </c>
      <c r="AC404" s="68"/>
      <c r="AD404" s="37"/>
      <c r="AE404" s="38"/>
      <c r="AF404" s="39"/>
      <c r="AG404" s="111" t="s">
        <v>21</v>
      </c>
      <c r="AH404" s="111" t="s">
        <v>21</v>
      </c>
      <c r="AI404" s="111" t="s">
        <v>735</v>
      </c>
      <c r="AJ404" s="111" t="s">
        <v>736</v>
      </c>
      <c r="AK404" s="111" t="s">
        <v>737</v>
      </c>
      <c r="AL404" s="111" t="s">
        <v>21</v>
      </c>
      <c r="AM404" s="111" t="b">
        <f>IF(AND(Table3[[#This Row],[Column68]]=TRUE,COUNTBLANK(Table3[[#This Row],[Date 1]:[Date 8]])=8),TRUE,FALSE)</f>
        <v>0</v>
      </c>
      <c r="AN404" s="111" t="b">
        <f>COUNTIF(Table3[[#This Row],[512]:[51]],"yes")&gt;0</f>
        <v>0</v>
      </c>
      <c r="AO404" s="40" t="str">
        <f>IF(Table3[[#This Row],[512]]="yes",Table3[[#This Row],[Column1]],"")</f>
        <v/>
      </c>
      <c r="AP404" s="40" t="str">
        <f>IF(Table3[[#This Row],[250]]="yes",Table3[[#This Row],[Column1.5]],"")</f>
        <v/>
      </c>
      <c r="AQ404" s="40" t="str">
        <f>IF(Table3[[#This Row],[288]]="yes",Table3[[#This Row],[Column2]],"")</f>
        <v/>
      </c>
      <c r="AR404" s="40" t="str">
        <f>IF(Table3[[#This Row],[144]]="yes",Table3[[#This Row],[Column3]],"")</f>
        <v/>
      </c>
      <c r="AS404" s="40" t="str">
        <f>IF(Table3[[#This Row],[26]]="yes",Table3[[#This Row],[Column4]],"")</f>
        <v/>
      </c>
      <c r="AT404" s="40" t="str">
        <f>IF(Table3[[#This Row],[51]]="yes",Table3[[#This Row],[Column5]],"")</f>
        <v/>
      </c>
      <c r="AU404" s="25" t="str">
        <f>IF(COUNTBLANK(Table3[[#This Row],[Date 1]:[Date 8]])=7,IF(Table3[[#This Row],[Column9]]&lt;&gt;"",IF(SUM(L404:S404)&lt;&gt;0,Table3[[#This Row],[Column9]],""),""),(SUBSTITUTE(TRIM(SUBSTITUTE(AO404&amp;","&amp;AP404&amp;","&amp;AQ404&amp;","&amp;AR404&amp;","&amp;AS404&amp;","&amp;AT404&amp;",",","," "))," ",", ")))</f>
        <v/>
      </c>
      <c r="AV404" s="31" t="e">
        <f>IF(COUNTBLANK(L404:AC404)&lt;&gt;13,IF(Table3[[#This Row],[Comments]]="Please order in multiples of 20. Minimum order of 100.",IF(COUNTBLANK(Table3[[#This Row],[Date 1]:[Order]])=12,"",1),1),IF(OR(F404="yes",G404="yes",H404="yes",I404="yes",J404="yes",K404="yes",#REF!="yes"),1,""))</f>
        <v>#REF!</v>
      </c>
    </row>
    <row r="405" spans="2:48" ht="36" thickBot="1" x14ac:dyDescent="0.4">
      <c r="B405" s="125">
        <v>2520</v>
      </c>
      <c r="C405" s="13" t="s">
        <v>457</v>
      </c>
      <c r="D405" s="28" t="s">
        <v>244</v>
      </c>
      <c r="E405" s="108"/>
      <c r="F405" s="109" t="s">
        <v>21</v>
      </c>
      <c r="G405" s="26" t="s">
        <v>21</v>
      </c>
      <c r="H405" s="26" t="s">
        <v>88</v>
      </c>
      <c r="I405" s="26" t="s">
        <v>88</v>
      </c>
      <c r="J405" s="26" t="s">
        <v>88</v>
      </c>
      <c r="K405" s="26" t="s">
        <v>21</v>
      </c>
      <c r="L405" s="19"/>
      <c r="M405" s="17"/>
      <c r="N405" s="17"/>
      <c r="O405" s="17"/>
      <c r="P405" s="17"/>
      <c r="Q405" s="17"/>
      <c r="R405" s="17"/>
      <c r="S405" s="110"/>
      <c r="T405" s="131" t="str">
        <f>Table3[[#This Row],[Column12]]</f>
        <v>Auto:</v>
      </c>
      <c r="U405" s="22"/>
      <c r="V405" s="46" t="str">
        <f>IF(Table3[[#This Row],[TagOrderMethod]]="Ratio:","plants per 1 tag",IF(Table3[[#This Row],[TagOrderMethod]]="tags included","",IF(Table3[[#This Row],[TagOrderMethod]]="Qty:","tags",IF(Table3[[#This Row],[TagOrderMethod]]="Auto:",IF(U405&lt;&gt;"","tags","")))))</f>
        <v/>
      </c>
      <c r="W405" s="14">
        <v>50</v>
      </c>
      <c r="X405" s="14" t="str">
        <f>IF(ISNUMBER(SEARCH("tag",Table3[[#This Row],[Notes]])), "Yes", "No")</f>
        <v>No</v>
      </c>
      <c r="Y405" s="14" t="str">
        <f>IF(Table3[[#This Row],[Column11]]="yes","tags included","Auto:")</f>
        <v>Auto:</v>
      </c>
      <c r="Z40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Row],[TagOrderMethod]]="Auto:",IF(U405&gt;0,U405,IF(COUNTBLANK(L405:S405)=8,"",(IF(Table3[[#This Row],[Column11]]&lt;&gt;"no",Table3[[#This Row],[Size]]*(SUM(Table3[[#This Row],[Date 1]:[Date 8]])),"")))),""))),(Table3[[#This Row],[Bundle]])),"")</f>
        <v/>
      </c>
      <c r="AB405" s="86" t="str">
        <f t="shared" si="9"/>
        <v/>
      </c>
      <c r="AC405" s="68"/>
      <c r="AD405" s="37"/>
      <c r="AE405" s="38"/>
      <c r="AF405" s="39"/>
      <c r="AG405" s="111" t="s">
        <v>21</v>
      </c>
      <c r="AH405" s="111" t="s">
        <v>21</v>
      </c>
      <c r="AI405" s="111" t="s">
        <v>1650</v>
      </c>
      <c r="AJ405" s="111" t="s">
        <v>1651</v>
      </c>
      <c r="AK405" s="111" t="s">
        <v>1652</v>
      </c>
      <c r="AL405" s="111" t="s">
        <v>21</v>
      </c>
      <c r="AM405" s="111" t="b">
        <f>IF(AND(Table3[[#This Row],[Column68]]=TRUE,COUNTBLANK(Table3[[#This Row],[Date 1]:[Date 8]])=8),TRUE,FALSE)</f>
        <v>0</v>
      </c>
      <c r="AN405" s="111" t="b">
        <f>COUNTIF(Table3[[#This Row],[512]:[51]],"yes")&gt;0</f>
        <v>0</v>
      </c>
      <c r="AO405" s="40" t="str">
        <f>IF(Table3[[#This Row],[512]]="yes",Table3[[#This Row],[Column1]],"")</f>
        <v/>
      </c>
      <c r="AP405" s="40" t="str">
        <f>IF(Table3[[#This Row],[250]]="yes",Table3[[#This Row],[Column1.5]],"")</f>
        <v/>
      </c>
      <c r="AQ405" s="40" t="str">
        <f>IF(Table3[[#This Row],[288]]="yes",Table3[[#This Row],[Column2]],"")</f>
        <v/>
      </c>
      <c r="AR405" s="40" t="str">
        <f>IF(Table3[[#This Row],[144]]="yes",Table3[[#This Row],[Column3]],"")</f>
        <v/>
      </c>
      <c r="AS405" s="40" t="str">
        <f>IF(Table3[[#This Row],[26]]="yes",Table3[[#This Row],[Column4]],"")</f>
        <v/>
      </c>
      <c r="AT405" s="40" t="str">
        <f>IF(Table3[[#This Row],[51]]="yes",Table3[[#This Row],[Column5]],"")</f>
        <v/>
      </c>
      <c r="AU405" s="25" t="str">
        <f>IF(COUNTBLANK(Table3[[#This Row],[Date 1]:[Date 8]])=7,IF(Table3[[#This Row],[Column9]]&lt;&gt;"",IF(SUM(L405:S405)&lt;&gt;0,Table3[[#This Row],[Column9]],""),""),(SUBSTITUTE(TRIM(SUBSTITUTE(AO405&amp;","&amp;AP405&amp;","&amp;AQ405&amp;","&amp;AR405&amp;","&amp;AS405&amp;","&amp;AT405&amp;",",","," "))," ",", ")))</f>
        <v/>
      </c>
      <c r="AV405" s="31" t="e">
        <f>IF(COUNTBLANK(L405:AC405)&lt;&gt;13,IF(Table3[[#This Row],[Comments]]="Please order in multiples of 20. Minimum order of 100.",IF(COUNTBLANK(Table3[[#This Row],[Date 1]:[Order]])=12,"",1),1),IF(OR(F405="yes",G405="yes",H405="yes",I405="yes",J405="yes",K405="yes",#REF!="yes"),1,""))</f>
        <v>#REF!</v>
      </c>
    </row>
    <row r="406" spans="2:48" ht="36" thickBot="1" x14ac:dyDescent="0.4">
      <c r="B406" s="125">
        <v>2550</v>
      </c>
      <c r="C406" s="13" t="s">
        <v>457</v>
      </c>
      <c r="D406" s="28" t="s">
        <v>1582</v>
      </c>
      <c r="E406" s="108"/>
      <c r="F406" s="109" t="s">
        <v>21</v>
      </c>
      <c r="G406" s="26" t="s">
        <v>21</v>
      </c>
      <c r="H406" s="26" t="s">
        <v>88</v>
      </c>
      <c r="I406" s="26" t="s">
        <v>88</v>
      </c>
      <c r="J406" s="26" t="s">
        <v>88</v>
      </c>
      <c r="K406" s="26" t="s">
        <v>21</v>
      </c>
      <c r="L406" s="19"/>
      <c r="M406" s="17"/>
      <c r="N406" s="17"/>
      <c r="O406" s="17"/>
      <c r="P406" s="17"/>
      <c r="Q406" s="17"/>
      <c r="R406" s="17"/>
      <c r="S406" s="110"/>
      <c r="T406" s="131" t="str">
        <f>Table3[[#This Row],[Column12]]</f>
        <v>Auto:</v>
      </c>
      <c r="U406" s="22"/>
      <c r="V406" s="46" t="str">
        <f>IF(Table3[[#This Row],[TagOrderMethod]]="Ratio:","plants per 1 tag",IF(Table3[[#This Row],[TagOrderMethod]]="tags included","",IF(Table3[[#This Row],[TagOrderMethod]]="Qty:","tags",IF(Table3[[#This Row],[TagOrderMethod]]="Auto:",IF(U406&lt;&gt;"","tags","")))))</f>
        <v/>
      </c>
      <c r="W406" s="14">
        <v>25</v>
      </c>
      <c r="X406" s="14" t="str">
        <f>IF(ISNUMBER(SEARCH("tag",Table3[[#This Row],[Notes]])), "Yes", "No")</f>
        <v>No</v>
      </c>
      <c r="Y406" s="14" t="str">
        <f>IF(Table3[[#This Row],[Column11]]="yes","tags included","Auto:")</f>
        <v>Auto:</v>
      </c>
      <c r="Z40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Row],[TagOrderMethod]]="Auto:",IF(U406&gt;0,U406,IF(COUNTBLANK(L406:S406)=8,"",(IF(Table3[[#This Row],[Column11]]&lt;&gt;"no",Table3[[#This Row],[Size]]*(SUM(Table3[[#This Row],[Date 1]:[Date 8]])),"")))),""))),(Table3[[#This Row],[Bundle]])),"")</f>
        <v/>
      </c>
      <c r="AB406" s="86" t="str">
        <f t="shared" si="9"/>
        <v/>
      </c>
      <c r="AC406" s="68"/>
      <c r="AD406" s="37"/>
      <c r="AE406" s="38"/>
      <c r="AF406" s="39"/>
      <c r="AG406" s="111" t="s">
        <v>21</v>
      </c>
      <c r="AH406" s="111" t="s">
        <v>21</v>
      </c>
      <c r="AI406" s="111" t="s">
        <v>1653</v>
      </c>
      <c r="AJ406" s="111" t="s">
        <v>1654</v>
      </c>
      <c r="AK406" s="111" t="s">
        <v>1655</v>
      </c>
      <c r="AL406" s="111" t="s">
        <v>21</v>
      </c>
      <c r="AM406" s="111" t="b">
        <f>IF(AND(Table3[[#This Row],[Column68]]=TRUE,COUNTBLANK(Table3[[#This Row],[Date 1]:[Date 8]])=8),TRUE,FALSE)</f>
        <v>0</v>
      </c>
      <c r="AN406" s="111" t="b">
        <f>COUNTIF(Table3[[#This Row],[512]:[51]],"yes")&gt;0</f>
        <v>0</v>
      </c>
      <c r="AO406" s="40" t="str">
        <f>IF(Table3[[#This Row],[512]]="yes",Table3[[#This Row],[Column1]],"")</f>
        <v/>
      </c>
      <c r="AP406" s="40" t="str">
        <f>IF(Table3[[#This Row],[250]]="yes",Table3[[#This Row],[Column1.5]],"")</f>
        <v/>
      </c>
      <c r="AQ406" s="40" t="str">
        <f>IF(Table3[[#This Row],[288]]="yes",Table3[[#This Row],[Column2]],"")</f>
        <v/>
      </c>
      <c r="AR406" s="40" t="str">
        <f>IF(Table3[[#This Row],[144]]="yes",Table3[[#This Row],[Column3]],"")</f>
        <v/>
      </c>
      <c r="AS406" s="40" t="str">
        <f>IF(Table3[[#This Row],[26]]="yes",Table3[[#This Row],[Column4]],"")</f>
        <v/>
      </c>
      <c r="AT406" s="40" t="str">
        <f>IF(Table3[[#This Row],[51]]="yes",Table3[[#This Row],[Column5]],"")</f>
        <v/>
      </c>
      <c r="AU406" s="25" t="str">
        <f>IF(COUNTBLANK(Table3[[#This Row],[Date 1]:[Date 8]])=7,IF(Table3[[#This Row],[Column9]]&lt;&gt;"",IF(SUM(L406:S406)&lt;&gt;0,Table3[[#This Row],[Column9]],""),""),(SUBSTITUTE(TRIM(SUBSTITUTE(AO406&amp;","&amp;AP406&amp;","&amp;AQ406&amp;","&amp;AR406&amp;","&amp;AS406&amp;","&amp;AT406&amp;",",","," "))," ",", ")))</f>
        <v/>
      </c>
      <c r="AV406" s="31" t="e">
        <f>IF(COUNTBLANK(L406:AC406)&lt;&gt;13,IF(Table3[[#This Row],[Comments]]="Please order in multiples of 20. Minimum order of 100.",IF(COUNTBLANK(Table3[[#This Row],[Date 1]:[Order]])=12,"",1),1),IF(OR(F406="yes",G406="yes",H406="yes",I406="yes",J406="yes",K406="yes",#REF!="yes"),1,""))</f>
        <v>#REF!</v>
      </c>
    </row>
    <row r="407" spans="2:48" ht="36" thickBot="1" x14ac:dyDescent="0.4">
      <c r="B407" s="125">
        <v>7150</v>
      </c>
      <c r="C407" s="13" t="s">
        <v>457</v>
      </c>
      <c r="D407" s="28" t="s">
        <v>1583</v>
      </c>
      <c r="E407" s="108"/>
      <c r="F407" s="109" t="s">
        <v>21</v>
      </c>
      <c r="G407" s="26" t="s">
        <v>21</v>
      </c>
      <c r="H407" s="26" t="s">
        <v>21</v>
      </c>
      <c r="I407" s="26" t="s">
        <v>21</v>
      </c>
      <c r="J407" s="26" t="s">
        <v>88</v>
      </c>
      <c r="K407" s="26" t="s">
        <v>21</v>
      </c>
      <c r="L407" s="19"/>
      <c r="M407" s="17"/>
      <c r="N407" s="17"/>
      <c r="O407" s="17"/>
      <c r="P407" s="17"/>
      <c r="Q407" s="17"/>
      <c r="R407" s="17"/>
      <c r="S407" s="110"/>
      <c r="T407" s="131" t="str">
        <f>Table3[[#This Row],[Column12]]</f>
        <v>Auto:</v>
      </c>
      <c r="U407" s="22"/>
      <c r="V407" s="46" t="str">
        <f>IF(Table3[[#This Row],[TagOrderMethod]]="Ratio:","plants per 1 tag",IF(Table3[[#This Row],[TagOrderMethod]]="tags included","",IF(Table3[[#This Row],[TagOrderMethod]]="Qty:","tags",IF(Table3[[#This Row],[TagOrderMethod]]="Auto:",IF(U407&lt;&gt;"","tags","")))))</f>
        <v/>
      </c>
      <c r="W407" s="14">
        <v>25</v>
      </c>
      <c r="X407" s="14" t="str">
        <f>IF(ISNUMBER(SEARCH("tag",Table3[[#This Row],[Notes]])), "Yes", "No")</f>
        <v>No</v>
      </c>
      <c r="Y407" s="14" t="str">
        <f>IF(Table3[[#This Row],[Column11]]="yes","tags included","Auto:")</f>
        <v>Auto:</v>
      </c>
      <c r="Z40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Row],[TagOrderMethod]]="Auto:",IF(U407&gt;0,U407,IF(COUNTBLANK(L407:S407)=8,"",(IF(Table3[[#This Row],[Column11]]&lt;&gt;"no",Table3[[#This Row],[Size]]*(SUM(Table3[[#This Row],[Date 1]:[Date 8]])),"")))),""))),(Table3[[#This Row],[Bundle]])),"")</f>
        <v/>
      </c>
      <c r="AB407" s="86" t="str">
        <f t="shared" si="9"/>
        <v/>
      </c>
      <c r="AC407" s="68"/>
      <c r="AD407" s="37"/>
      <c r="AE407" s="38"/>
      <c r="AF407" s="39"/>
      <c r="AG407" s="111" t="s">
        <v>21</v>
      </c>
      <c r="AH407" s="111" t="s">
        <v>21</v>
      </c>
      <c r="AI407" s="111" t="s">
        <v>21</v>
      </c>
      <c r="AJ407" s="111" t="s">
        <v>21</v>
      </c>
      <c r="AK407" s="111" t="s">
        <v>1656</v>
      </c>
      <c r="AL407" s="111" t="s">
        <v>21</v>
      </c>
      <c r="AM407" s="111" t="b">
        <f>IF(AND(Table3[[#This Row],[Column68]]=TRUE,COUNTBLANK(Table3[[#This Row],[Date 1]:[Date 8]])=8),TRUE,FALSE)</f>
        <v>0</v>
      </c>
      <c r="AN407" s="111" t="b">
        <f>COUNTIF(Table3[[#This Row],[512]:[51]],"yes")&gt;0</f>
        <v>0</v>
      </c>
      <c r="AO407" s="40" t="str">
        <f>IF(Table3[[#This Row],[512]]="yes",Table3[[#This Row],[Column1]],"")</f>
        <v/>
      </c>
      <c r="AP407" s="40" t="str">
        <f>IF(Table3[[#This Row],[250]]="yes",Table3[[#This Row],[Column1.5]],"")</f>
        <v/>
      </c>
      <c r="AQ407" s="40" t="str">
        <f>IF(Table3[[#This Row],[288]]="yes",Table3[[#This Row],[Column2]],"")</f>
        <v/>
      </c>
      <c r="AR407" s="40" t="str">
        <f>IF(Table3[[#This Row],[144]]="yes",Table3[[#This Row],[Column3]],"")</f>
        <v/>
      </c>
      <c r="AS407" s="40" t="str">
        <f>IF(Table3[[#This Row],[26]]="yes",Table3[[#This Row],[Column4]],"")</f>
        <v/>
      </c>
      <c r="AT407" s="40" t="str">
        <f>IF(Table3[[#This Row],[51]]="yes",Table3[[#This Row],[Column5]],"")</f>
        <v/>
      </c>
      <c r="AU407" s="25" t="str">
        <f>IF(COUNTBLANK(Table3[[#This Row],[Date 1]:[Date 8]])=7,IF(Table3[[#This Row],[Column9]]&lt;&gt;"",IF(SUM(L407:S407)&lt;&gt;0,Table3[[#This Row],[Column9]],""),""),(SUBSTITUTE(TRIM(SUBSTITUTE(AO407&amp;","&amp;AP407&amp;","&amp;AQ407&amp;","&amp;AR407&amp;","&amp;AS407&amp;","&amp;AT407&amp;",",","," "))," ",", ")))</f>
        <v/>
      </c>
      <c r="AV407" s="31" t="e">
        <f>IF(COUNTBLANK(L407:AC407)&lt;&gt;13,IF(Table3[[#This Row],[Comments]]="Please order in multiples of 20. Minimum order of 100.",IF(COUNTBLANK(Table3[[#This Row],[Date 1]:[Order]])=12,"",1),1),IF(OR(F407="yes",G407="yes",H407="yes",I407="yes",J407="yes",K407="yes",#REF!="yes"),1,""))</f>
        <v>#REF!</v>
      </c>
    </row>
    <row r="408" spans="2:48" ht="36" thickBot="1" x14ac:dyDescent="0.4">
      <c r="B408" s="125">
        <v>2810</v>
      </c>
      <c r="C408" s="13" t="s">
        <v>457</v>
      </c>
      <c r="D408" s="28" t="s">
        <v>95</v>
      </c>
      <c r="E408" s="108"/>
      <c r="F408" s="109" t="s">
        <v>21</v>
      </c>
      <c r="G408" s="26" t="s">
        <v>21</v>
      </c>
      <c r="H408" s="26" t="s">
        <v>21</v>
      </c>
      <c r="I408" s="26" t="s">
        <v>88</v>
      </c>
      <c r="J408" s="26" t="s">
        <v>88</v>
      </c>
      <c r="K408" s="26" t="s">
        <v>21</v>
      </c>
      <c r="L408" s="19"/>
      <c r="M408" s="17"/>
      <c r="N408" s="17"/>
      <c r="O408" s="17"/>
      <c r="P408" s="17"/>
      <c r="Q408" s="17"/>
      <c r="R408" s="17"/>
      <c r="S408" s="110"/>
      <c r="T408" s="131" t="str">
        <f>Table3[[#This Row],[Column12]]</f>
        <v>Auto:</v>
      </c>
      <c r="U408" s="22"/>
      <c r="V408" s="46" t="str">
        <f>IF(Table3[[#This Row],[TagOrderMethod]]="Ratio:","plants per 1 tag",IF(Table3[[#This Row],[TagOrderMethod]]="tags included","",IF(Table3[[#This Row],[TagOrderMethod]]="Qty:","tags",IF(Table3[[#This Row],[TagOrderMethod]]="Auto:",IF(U408&lt;&gt;"","tags","")))))</f>
        <v/>
      </c>
      <c r="W408" s="14">
        <v>25</v>
      </c>
      <c r="X408" s="14" t="str">
        <f>IF(ISNUMBER(SEARCH("tag",Table3[[#This Row],[Notes]])), "Yes", "No")</f>
        <v>No</v>
      </c>
      <c r="Y408" s="14" t="str">
        <f>IF(Table3[[#This Row],[Column11]]="yes","tags included","Auto:")</f>
        <v>Auto:</v>
      </c>
      <c r="Z40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Row],[TagOrderMethod]]="Auto:",IF(U408&gt;0,U408,IF(COUNTBLANK(L408:S408)=8,"",(IF(Table3[[#This Row],[Column11]]&lt;&gt;"no",Table3[[#This Row],[Size]]*(SUM(Table3[[#This Row],[Date 1]:[Date 8]])),"")))),""))),(Table3[[#This Row],[Bundle]])),"")</f>
        <v/>
      </c>
      <c r="AB408" s="86" t="str">
        <f t="shared" si="9"/>
        <v/>
      </c>
      <c r="AC408" s="68"/>
      <c r="AD408" s="37"/>
      <c r="AE408" s="38"/>
      <c r="AF408" s="39"/>
      <c r="AG408" s="111" t="s">
        <v>21</v>
      </c>
      <c r="AH408" s="111" t="s">
        <v>21</v>
      </c>
      <c r="AI408" s="111" t="s">
        <v>21</v>
      </c>
      <c r="AJ408" s="111" t="s">
        <v>1657</v>
      </c>
      <c r="AK408" s="111" t="s">
        <v>1658</v>
      </c>
      <c r="AL408" s="111" t="s">
        <v>21</v>
      </c>
      <c r="AM408" s="111" t="b">
        <f>IF(AND(Table3[[#This Row],[Column68]]=TRUE,COUNTBLANK(Table3[[#This Row],[Date 1]:[Date 8]])=8),TRUE,FALSE)</f>
        <v>0</v>
      </c>
      <c r="AN408" s="111" t="b">
        <f>COUNTIF(Table3[[#This Row],[512]:[51]],"yes")&gt;0</f>
        <v>0</v>
      </c>
      <c r="AO408" s="40" t="str">
        <f>IF(Table3[[#This Row],[512]]="yes",Table3[[#This Row],[Column1]],"")</f>
        <v/>
      </c>
      <c r="AP408" s="40" t="str">
        <f>IF(Table3[[#This Row],[250]]="yes",Table3[[#This Row],[Column1.5]],"")</f>
        <v/>
      </c>
      <c r="AQ408" s="40" t="str">
        <f>IF(Table3[[#This Row],[288]]="yes",Table3[[#This Row],[Column2]],"")</f>
        <v/>
      </c>
      <c r="AR408" s="40" t="str">
        <f>IF(Table3[[#This Row],[144]]="yes",Table3[[#This Row],[Column3]],"")</f>
        <v/>
      </c>
      <c r="AS408" s="40" t="str">
        <f>IF(Table3[[#This Row],[26]]="yes",Table3[[#This Row],[Column4]],"")</f>
        <v/>
      </c>
      <c r="AT408" s="40" t="str">
        <f>IF(Table3[[#This Row],[51]]="yes",Table3[[#This Row],[Column5]],"")</f>
        <v/>
      </c>
      <c r="AU408" s="25" t="str">
        <f>IF(COUNTBLANK(Table3[[#This Row],[Date 1]:[Date 8]])=7,IF(Table3[[#This Row],[Column9]]&lt;&gt;"",IF(SUM(L408:S408)&lt;&gt;0,Table3[[#This Row],[Column9]],""),""),(SUBSTITUTE(TRIM(SUBSTITUTE(AO408&amp;","&amp;AP408&amp;","&amp;AQ408&amp;","&amp;AR408&amp;","&amp;AS408&amp;","&amp;AT408&amp;",",","," "))," ",", ")))</f>
        <v/>
      </c>
      <c r="AV408" s="31" t="e">
        <f>IF(COUNTBLANK(L408:AC408)&lt;&gt;13,IF(Table3[[#This Row],[Comments]]="Please order in multiples of 20. Minimum order of 100.",IF(COUNTBLANK(Table3[[#This Row],[Date 1]:[Order]])=12,"",1),1),IF(OR(F408="yes",G408="yes",H408="yes",I408="yes",J408="yes",K408="yes",#REF!="yes"),1,""))</f>
        <v>#REF!</v>
      </c>
    </row>
    <row r="409" spans="2:48" ht="36" thickBot="1" x14ac:dyDescent="0.4">
      <c r="B409" s="125">
        <v>2820</v>
      </c>
      <c r="C409" s="13" t="s">
        <v>457</v>
      </c>
      <c r="D409" s="28" t="s">
        <v>245</v>
      </c>
      <c r="E409" s="108"/>
      <c r="F409" s="109" t="s">
        <v>21</v>
      </c>
      <c r="G409" s="26" t="s">
        <v>21</v>
      </c>
      <c r="H409" s="26" t="s">
        <v>88</v>
      </c>
      <c r="I409" s="26" t="s">
        <v>88</v>
      </c>
      <c r="J409" s="26" t="s">
        <v>88</v>
      </c>
      <c r="K409" s="26" t="s">
        <v>21</v>
      </c>
      <c r="L409" s="19"/>
      <c r="M409" s="17"/>
      <c r="N409" s="17"/>
      <c r="O409" s="17"/>
      <c r="P409" s="17"/>
      <c r="Q409" s="17"/>
      <c r="R409" s="17"/>
      <c r="S409" s="110"/>
      <c r="T409" s="131" t="str">
        <f>Table3[[#This Row],[Column12]]</f>
        <v>Auto:</v>
      </c>
      <c r="U409" s="22"/>
      <c r="V409" s="46" t="str">
        <f>IF(Table3[[#This Row],[TagOrderMethod]]="Ratio:","plants per 1 tag",IF(Table3[[#This Row],[TagOrderMethod]]="tags included","",IF(Table3[[#This Row],[TagOrderMethod]]="Qty:","tags",IF(Table3[[#This Row],[TagOrderMethod]]="Auto:",IF(U409&lt;&gt;"","tags","")))))</f>
        <v/>
      </c>
      <c r="W409" s="14">
        <v>25</v>
      </c>
      <c r="X409" s="14" t="str">
        <f>IF(ISNUMBER(SEARCH("tag",Table3[[#This Row],[Notes]])), "Yes", "No")</f>
        <v>No</v>
      </c>
      <c r="Y409" s="14" t="str">
        <f>IF(Table3[[#This Row],[Column11]]="yes","tags included","Auto:")</f>
        <v>Auto:</v>
      </c>
      <c r="Z40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0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Row],[TagOrderMethod]]="Auto:",IF(U409&gt;0,U409,IF(COUNTBLANK(L409:S409)=8,"",(IF(Table3[[#This Row],[Column11]]&lt;&gt;"no",Table3[[#This Row],[Size]]*(SUM(Table3[[#This Row],[Date 1]:[Date 8]])),"")))),""))),(Table3[[#This Row],[Bundle]])),"")</f>
        <v/>
      </c>
      <c r="AB409" s="86" t="str">
        <f t="shared" si="9"/>
        <v/>
      </c>
      <c r="AC409" s="68"/>
      <c r="AD409" s="37"/>
      <c r="AE409" s="38"/>
      <c r="AF409" s="39"/>
      <c r="AG409" s="111" t="s">
        <v>21</v>
      </c>
      <c r="AH409" s="111" t="s">
        <v>21</v>
      </c>
      <c r="AI409" s="111" t="s">
        <v>1659</v>
      </c>
      <c r="AJ409" s="111" t="s">
        <v>1660</v>
      </c>
      <c r="AK409" s="111" t="s">
        <v>1661</v>
      </c>
      <c r="AL409" s="111" t="s">
        <v>21</v>
      </c>
      <c r="AM409" s="111" t="b">
        <f>IF(AND(Table3[[#This Row],[Column68]]=TRUE,COUNTBLANK(Table3[[#This Row],[Date 1]:[Date 8]])=8),TRUE,FALSE)</f>
        <v>0</v>
      </c>
      <c r="AN409" s="111" t="b">
        <f>COUNTIF(Table3[[#This Row],[512]:[51]],"yes")&gt;0</f>
        <v>0</v>
      </c>
      <c r="AO409" s="40" t="str">
        <f>IF(Table3[[#This Row],[512]]="yes",Table3[[#This Row],[Column1]],"")</f>
        <v/>
      </c>
      <c r="AP409" s="40" t="str">
        <f>IF(Table3[[#This Row],[250]]="yes",Table3[[#This Row],[Column1.5]],"")</f>
        <v/>
      </c>
      <c r="AQ409" s="40" t="str">
        <f>IF(Table3[[#This Row],[288]]="yes",Table3[[#This Row],[Column2]],"")</f>
        <v/>
      </c>
      <c r="AR409" s="40" t="str">
        <f>IF(Table3[[#This Row],[144]]="yes",Table3[[#This Row],[Column3]],"")</f>
        <v/>
      </c>
      <c r="AS409" s="40" t="str">
        <f>IF(Table3[[#This Row],[26]]="yes",Table3[[#This Row],[Column4]],"")</f>
        <v/>
      </c>
      <c r="AT409" s="40" t="str">
        <f>IF(Table3[[#This Row],[51]]="yes",Table3[[#This Row],[Column5]],"")</f>
        <v/>
      </c>
      <c r="AU409" s="25" t="str">
        <f>IF(COUNTBLANK(Table3[[#This Row],[Date 1]:[Date 8]])=7,IF(Table3[[#This Row],[Column9]]&lt;&gt;"",IF(SUM(L409:S409)&lt;&gt;0,Table3[[#This Row],[Column9]],""),""),(SUBSTITUTE(TRIM(SUBSTITUTE(AO409&amp;","&amp;AP409&amp;","&amp;AQ409&amp;","&amp;AR409&amp;","&amp;AS409&amp;","&amp;AT409&amp;",",","," "))," ",", ")))</f>
        <v/>
      </c>
      <c r="AV409" s="31" t="e">
        <f>IF(COUNTBLANK(L409:AC409)&lt;&gt;13,IF(Table3[[#This Row],[Comments]]="Please order in multiples of 20. Minimum order of 100.",IF(COUNTBLANK(Table3[[#This Row],[Date 1]:[Order]])=12,"",1),1),IF(OR(F409="yes",G409="yes",H409="yes",I409="yes",J409="yes",K409="yes",#REF!="yes"),1,""))</f>
        <v>#REF!</v>
      </c>
    </row>
    <row r="410" spans="2:48" ht="36" thickBot="1" x14ac:dyDescent="0.4">
      <c r="B410" s="125">
        <v>2830</v>
      </c>
      <c r="C410" s="13" t="s">
        <v>457</v>
      </c>
      <c r="D410" s="28" t="s">
        <v>246</v>
      </c>
      <c r="E410" s="108"/>
      <c r="F410" s="109" t="s">
        <v>21</v>
      </c>
      <c r="G410" s="26" t="s">
        <v>21</v>
      </c>
      <c r="H410" s="26" t="s">
        <v>88</v>
      </c>
      <c r="I410" s="26" t="s">
        <v>88</v>
      </c>
      <c r="J410" s="26" t="s">
        <v>88</v>
      </c>
      <c r="K410" s="26" t="s">
        <v>21</v>
      </c>
      <c r="L410" s="19"/>
      <c r="M410" s="17"/>
      <c r="N410" s="17"/>
      <c r="O410" s="17"/>
      <c r="P410" s="17"/>
      <c r="Q410" s="17"/>
      <c r="R410" s="17"/>
      <c r="S410" s="110"/>
      <c r="T410" s="131" t="str">
        <f>Table3[[#This Row],[Column12]]</f>
        <v>Auto:</v>
      </c>
      <c r="U410" s="22"/>
      <c r="V410" s="46" t="str">
        <f>IF(Table3[[#This Row],[TagOrderMethod]]="Ratio:","plants per 1 tag",IF(Table3[[#This Row],[TagOrderMethod]]="tags included","",IF(Table3[[#This Row],[TagOrderMethod]]="Qty:","tags",IF(Table3[[#This Row],[TagOrderMethod]]="Auto:",IF(U410&lt;&gt;"","tags","")))))</f>
        <v/>
      </c>
      <c r="W410" s="14">
        <v>25</v>
      </c>
      <c r="X410" s="14" t="str">
        <f>IF(ISNUMBER(SEARCH("tag",Table3[[#This Row],[Notes]])), "Yes", "No")</f>
        <v>No</v>
      </c>
      <c r="Y410" s="14" t="str">
        <f>IF(Table3[[#This Row],[Column11]]="yes","tags included","Auto:")</f>
        <v>Auto:</v>
      </c>
      <c r="Z41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Row],[TagOrderMethod]]="Auto:",IF(U410&gt;0,U410,IF(COUNTBLANK(L410:S410)=8,"",(IF(Table3[[#This Row],[Column11]]&lt;&gt;"no",Table3[[#This Row],[Size]]*(SUM(Table3[[#This Row],[Date 1]:[Date 8]])),"")))),""))),(Table3[[#This Row],[Bundle]])),"")</f>
        <v/>
      </c>
      <c r="AB410" s="86" t="str">
        <f t="shared" si="9"/>
        <v/>
      </c>
      <c r="AC410" s="68"/>
      <c r="AD410" s="37"/>
      <c r="AE410" s="38"/>
      <c r="AF410" s="39"/>
      <c r="AG410" s="111" t="s">
        <v>21</v>
      </c>
      <c r="AH410" s="111" t="s">
        <v>21</v>
      </c>
      <c r="AI410" s="111" t="s">
        <v>1662</v>
      </c>
      <c r="AJ410" s="111" t="s">
        <v>1663</v>
      </c>
      <c r="AK410" s="111" t="s">
        <v>1664</v>
      </c>
      <c r="AL410" s="111" t="s">
        <v>21</v>
      </c>
      <c r="AM410" s="111" t="b">
        <f>IF(AND(Table3[[#This Row],[Column68]]=TRUE,COUNTBLANK(Table3[[#This Row],[Date 1]:[Date 8]])=8),TRUE,FALSE)</f>
        <v>0</v>
      </c>
      <c r="AN410" s="111" t="b">
        <f>COUNTIF(Table3[[#This Row],[512]:[51]],"yes")&gt;0</f>
        <v>0</v>
      </c>
      <c r="AO410" s="40" t="str">
        <f>IF(Table3[[#This Row],[512]]="yes",Table3[[#This Row],[Column1]],"")</f>
        <v/>
      </c>
      <c r="AP410" s="40" t="str">
        <f>IF(Table3[[#This Row],[250]]="yes",Table3[[#This Row],[Column1.5]],"")</f>
        <v/>
      </c>
      <c r="AQ410" s="40" t="str">
        <f>IF(Table3[[#This Row],[288]]="yes",Table3[[#This Row],[Column2]],"")</f>
        <v/>
      </c>
      <c r="AR410" s="40" t="str">
        <f>IF(Table3[[#This Row],[144]]="yes",Table3[[#This Row],[Column3]],"")</f>
        <v/>
      </c>
      <c r="AS410" s="40" t="str">
        <f>IF(Table3[[#This Row],[26]]="yes",Table3[[#This Row],[Column4]],"")</f>
        <v/>
      </c>
      <c r="AT410" s="40" t="str">
        <f>IF(Table3[[#This Row],[51]]="yes",Table3[[#This Row],[Column5]],"")</f>
        <v/>
      </c>
      <c r="AU410" s="25" t="str">
        <f>IF(COUNTBLANK(Table3[[#This Row],[Date 1]:[Date 8]])=7,IF(Table3[[#This Row],[Column9]]&lt;&gt;"",IF(SUM(L410:S410)&lt;&gt;0,Table3[[#This Row],[Column9]],""),""),(SUBSTITUTE(TRIM(SUBSTITUTE(AO410&amp;","&amp;AP410&amp;","&amp;AQ410&amp;","&amp;AR410&amp;","&amp;AS410&amp;","&amp;AT410&amp;",",","," "))," ",", ")))</f>
        <v/>
      </c>
      <c r="AV410" s="31" t="e">
        <f>IF(COUNTBLANK(L410:AC410)&lt;&gt;13,IF(Table3[[#This Row],[Comments]]="Please order in multiples of 20. Minimum order of 100.",IF(COUNTBLANK(Table3[[#This Row],[Date 1]:[Order]])=12,"",1),1),IF(OR(F410="yes",G410="yes",H410="yes",I410="yes",J410="yes",K410="yes",#REF!="yes"),1,""))</f>
        <v>#REF!</v>
      </c>
    </row>
    <row r="411" spans="2:48" ht="36" thickBot="1" x14ac:dyDescent="0.4">
      <c r="B411" s="125">
        <v>3130</v>
      </c>
      <c r="C411" s="13" t="s">
        <v>457</v>
      </c>
      <c r="D411" s="28" t="s">
        <v>96</v>
      </c>
      <c r="E411" s="108"/>
      <c r="F411" s="109" t="s">
        <v>21</v>
      </c>
      <c r="G411" s="26" t="s">
        <v>21</v>
      </c>
      <c r="H411" s="26" t="s">
        <v>88</v>
      </c>
      <c r="I411" s="26" t="s">
        <v>88</v>
      </c>
      <c r="J411" s="26" t="s">
        <v>88</v>
      </c>
      <c r="K411" s="26" t="s">
        <v>21</v>
      </c>
      <c r="L411" s="19"/>
      <c r="M411" s="17"/>
      <c r="N411" s="17"/>
      <c r="O411" s="17"/>
      <c r="P411" s="17"/>
      <c r="Q411" s="17"/>
      <c r="R411" s="17"/>
      <c r="S411" s="110"/>
      <c r="T411" s="131" t="str">
        <f>Table3[[#This Row],[Column12]]</f>
        <v>Auto:</v>
      </c>
      <c r="U411" s="22"/>
      <c r="V411" s="46" t="str">
        <f>IF(Table3[[#This Row],[TagOrderMethod]]="Ratio:","plants per 1 tag",IF(Table3[[#This Row],[TagOrderMethod]]="tags included","",IF(Table3[[#This Row],[TagOrderMethod]]="Qty:","tags",IF(Table3[[#This Row],[TagOrderMethod]]="Auto:",IF(U411&lt;&gt;"","tags","")))))</f>
        <v/>
      </c>
      <c r="W411" s="14">
        <v>25</v>
      </c>
      <c r="X411" s="14" t="str">
        <f>IF(ISNUMBER(SEARCH("tag",Table3[[#This Row],[Notes]])), "Yes", "No")</f>
        <v>No</v>
      </c>
      <c r="Y411" s="14" t="str">
        <f>IF(Table3[[#This Row],[Column11]]="yes","tags included","Auto:")</f>
        <v>Auto:</v>
      </c>
      <c r="Z41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Row],[TagOrderMethod]]="Auto:",IF(U411&gt;0,U411,IF(COUNTBLANK(L411:S411)=8,"",(IF(Table3[[#This Row],[Column11]]&lt;&gt;"no",Table3[[#This Row],[Size]]*(SUM(Table3[[#This Row],[Date 1]:[Date 8]])),"")))),""))),(Table3[[#This Row],[Bundle]])),"")</f>
        <v/>
      </c>
      <c r="AB411" s="86" t="str">
        <f t="shared" si="9"/>
        <v/>
      </c>
      <c r="AC411" s="68"/>
      <c r="AD411" s="37"/>
      <c r="AE411" s="38"/>
      <c r="AF411" s="39"/>
      <c r="AG411" s="111" t="s">
        <v>21</v>
      </c>
      <c r="AH411" s="111" t="s">
        <v>21</v>
      </c>
      <c r="AI411" s="111" t="s">
        <v>1665</v>
      </c>
      <c r="AJ411" s="111" t="s">
        <v>1666</v>
      </c>
      <c r="AK411" s="111" t="s">
        <v>1667</v>
      </c>
      <c r="AL411" s="111" t="s">
        <v>21</v>
      </c>
      <c r="AM411" s="111" t="b">
        <f>IF(AND(Table3[[#This Row],[Column68]]=TRUE,COUNTBLANK(Table3[[#This Row],[Date 1]:[Date 8]])=8),TRUE,FALSE)</f>
        <v>0</v>
      </c>
      <c r="AN411" s="111" t="b">
        <f>COUNTIF(Table3[[#This Row],[512]:[51]],"yes")&gt;0</f>
        <v>0</v>
      </c>
      <c r="AO411" s="40" t="str">
        <f>IF(Table3[[#This Row],[512]]="yes",Table3[[#This Row],[Column1]],"")</f>
        <v/>
      </c>
      <c r="AP411" s="40" t="str">
        <f>IF(Table3[[#This Row],[250]]="yes",Table3[[#This Row],[Column1.5]],"")</f>
        <v/>
      </c>
      <c r="AQ411" s="40" t="str">
        <f>IF(Table3[[#This Row],[288]]="yes",Table3[[#This Row],[Column2]],"")</f>
        <v/>
      </c>
      <c r="AR411" s="40" t="str">
        <f>IF(Table3[[#This Row],[144]]="yes",Table3[[#This Row],[Column3]],"")</f>
        <v/>
      </c>
      <c r="AS411" s="40" t="str">
        <f>IF(Table3[[#This Row],[26]]="yes",Table3[[#This Row],[Column4]],"")</f>
        <v/>
      </c>
      <c r="AT411" s="40" t="str">
        <f>IF(Table3[[#This Row],[51]]="yes",Table3[[#This Row],[Column5]],"")</f>
        <v/>
      </c>
      <c r="AU411" s="25" t="str">
        <f>IF(COUNTBLANK(Table3[[#This Row],[Date 1]:[Date 8]])=7,IF(Table3[[#This Row],[Column9]]&lt;&gt;"",IF(SUM(L411:S411)&lt;&gt;0,Table3[[#This Row],[Column9]],""),""),(SUBSTITUTE(TRIM(SUBSTITUTE(AO411&amp;","&amp;AP411&amp;","&amp;AQ411&amp;","&amp;AR411&amp;","&amp;AS411&amp;","&amp;AT411&amp;",",","," "))," ",", ")))</f>
        <v/>
      </c>
      <c r="AV411" s="31" t="e">
        <f>IF(COUNTBLANK(L411:AC411)&lt;&gt;13,IF(Table3[[#This Row],[Comments]]="Please order in multiples of 20. Minimum order of 100.",IF(COUNTBLANK(Table3[[#This Row],[Date 1]:[Order]])=12,"",1),1),IF(OR(F411="yes",G411="yes",H411="yes",I411="yes",J411="yes",K411="yes",#REF!="yes"),1,""))</f>
        <v>#REF!</v>
      </c>
    </row>
    <row r="412" spans="2:48" ht="36" thickBot="1" x14ac:dyDescent="0.4">
      <c r="B412" s="125">
        <v>3140</v>
      </c>
      <c r="C412" s="13" t="s">
        <v>457</v>
      </c>
      <c r="D412" s="28" t="s">
        <v>163</v>
      </c>
      <c r="E412" s="108"/>
      <c r="F412" s="109" t="s">
        <v>21</v>
      </c>
      <c r="G412" s="26" t="s">
        <v>21</v>
      </c>
      <c r="H412" s="26" t="s">
        <v>21</v>
      </c>
      <c r="I412" s="26" t="s">
        <v>21</v>
      </c>
      <c r="J412" s="26" t="s">
        <v>88</v>
      </c>
      <c r="K412" s="26" t="s">
        <v>21</v>
      </c>
      <c r="L412" s="19"/>
      <c r="M412" s="17"/>
      <c r="N412" s="17"/>
      <c r="O412" s="17"/>
      <c r="P412" s="17"/>
      <c r="Q412" s="17"/>
      <c r="R412" s="17"/>
      <c r="S412" s="110"/>
      <c r="T412" s="131" t="str">
        <f>Table3[[#This Row],[Column12]]</f>
        <v>Auto:</v>
      </c>
      <c r="U412" s="22"/>
      <c r="V412" s="46" t="str">
        <f>IF(Table3[[#This Row],[TagOrderMethod]]="Ratio:","plants per 1 tag",IF(Table3[[#This Row],[TagOrderMethod]]="tags included","",IF(Table3[[#This Row],[TagOrderMethod]]="Qty:","tags",IF(Table3[[#This Row],[TagOrderMethod]]="Auto:",IF(U412&lt;&gt;"","tags","")))))</f>
        <v/>
      </c>
      <c r="W412" s="14">
        <v>25</v>
      </c>
      <c r="X412" s="14" t="str">
        <f>IF(ISNUMBER(SEARCH("tag",Table3[[#This Row],[Notes]])), "Yes", "No")</f>
        <v>No</v>
      </c>
      <c r="Y412" s="14" t="str">
        <f>IF(Table3[[#This Row],[Column11]]="yes","tags included","Auto:")</f>
        <v>Auto:</v>
      </c>
      <c r="Z41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Row],[TagOrderMethod]]="Auto:",IF(U412&gt;0,U412,IF(COUNTBLANK(L412:S412)=8,"",(IF(Table3[[#This Row],[Column11]]&lt;&gt;"no",Table3[[#This Row],[Size]]*(SUM(Table3[[#This Row],[Date 1]:[Date 8]])),"")))),""))),(Table3[[#This Row],[Bundle]])),"")</f>
        <v/>
      </c>
      <c r="AB412" s="86" t="str">
        <f t="shared" si="9"/>
        <v/>
      </c>
      <c r="AC412" s="68"/>
      <c r="AD412" s="37"/>
      <c r="AE412" s="38"/>
      <c r="AF412" s="39"/>
      <c r="AG412" s="111" t="s">
        <v>21</v>
      </c>
      <c r="AH412" s="111" t="s">
        <v>21</v>
      </c>
      <c r="AI412" s="111" t="s">
        <v>21</v>
      </c>
      <c r="AJ412" s="111" t="s">
        <v>21</v>
      </c>
      <c r="AK412" s="111" t="s">
        <v>1668</v>
      </c>
      <c r="AL412" s="111" t="s">
        <v>21</v>
      </c>
      <c r="AM412" s="111" t="b">
        <f>IF(AND(Table3[[#This Row],[Column68]]=TRUE,COUNTBLANK(Table3[[#This Row],[Date 1]:[Date 8]])=8),TRUE,FALSE)</f>
        <v>0</v>
      </c>
      <c r="AN412" s="111" t="b">
        <f>COUNTIF(Table3[[#This Row],[512]:[51]],"yes")&gt;0</f>
        <v>0</v>
      </c>
      <c r="AO412" s="40" t="str">
        <f>IF(Table3[[#This Row],[512]]="yes",Table3[[#This Row],[Column1]],"")</f>
        <v/>
      </c>
      <c r="AP412" s="40" t="str">
        <f>IF(Table3[[#This Row],[250]]="yes",Table3[[#This Row],[Column1.5]],"")</f>
        <v/>
      </c>
      <c r="AQ412" s="40" t="str">
        <f>IF(Table3[[#This Row],[288]]="yes",Table3[[#This Row],[Column2]],"")</f>
        <v/>
      </c>
      <c r="AR412" s="40" t="str">
        <f>IF(Table3[[#This Row],[144]]="yes",Table3[[#This Row],[Column3]],"")</f>
        <v/>
      </c>
      <c r="AS412" s="40" t="str">
        <f>IF(Table3[[#This Row],[26]]="yes",Table3[[#This Row],[Column4]],"")</f>
        <v/>
      </c>
      <c r="AT412" s="40" t="str">
        <f>IF(Table3[[#This Row],[51]]="yes",Table3[[#This Row],[Column5]],"")</f>
        <v/>
      </c>
      <c r="AU412" s="25" t="str">
        <f>IF(COUNTBLANK(Table3[[#This Row],[Date 1]:[Date 8]])=7,IF(Table3[[#This Row],[Column9]]&lt;&gt;"",IF(SUM(L412:S412)&lt;&gt;0,Table3[[#This Row],[Column9]],""),""),(SUBSTITUTE(TRIM(SUBSTITUTE(AO412&amp;","&amp;AP412&amp;","&amp;AQ412&amp;","&amp;AR412&amp;","&amp;AS412&amp;","&amp;AT412&amp;",",","," "))," ",", ")))</f>
        <v/>
      </c>
      <c r="AV412" s="31" t="e">
        <f>IF(COUNTBLANK(L412:AC412)&lt;&gt;13,IF(Table3[[#This Row],[Comments]]="Please order in multiples of 20. Minimum order of 100.",IF(COUNTBLANK(Table3[[#This Row],[Date 1]:[Order]])=12,"",1),1),IF(OR(F412="yes",G412="yes",H412="yes",I412="yes",J412="yes",K412="yes",#REF!="yes"),1,""))</f>
        <v>#REF!</v>
      </c>
    </row>
    <row r="413" spans="2:48" ht="36" thickBot="1" x14ac:dyDescent="0.4">
      <c r="B413" s="125">
        <v>3150</v>
      </c>
      <c r="C413" s="13" t="s">
        <v>457</v>
      </c>
      <c r="D413" s="28" t="s">
        <v>1584</v>
      </c>
      <c r="E413" s="108"/>
      <c r="F413" s="109" t="s">
        <v>21</v>
      </c>
      <c r="G413" s="26" t="s">
        <v>21</v>
      </c>
      <c r="H413" s="26" t="s">
        <v>88</v>
      </c>
      <c r="I413" s="26" t="s">
        <v>88</v>
      </c>
      <c r="J413" s="26" t="s">
        <v>88</v>
      </c>
      <c r="K413" s="26" t="s">
        <v>21</v>
      </c>
      <c r="L413" s="19"/>
      <c r="M413" s="17"/>
      <c r="N413" s="17"/>
      <c r="O413" s="17"/>
      <c r="P413" s="17"/>
      <c r="Q413" s="17"/>
      <c r="R413" s="17"/>
      <c r="S413" s="110"/>
      <c r="T413" s="131" t="str">
        <f>Table3[[#This Row],[Column12]]</f>
        <v>Auto:</v>
      </c>
      <c r="U413" s="22"/>
      <c r="V413" s="46" t="str">
        <f>IF(Table3[[#This Row],[TagOrderMethod]]="Ratio:","plants per 1 tag",IF(Table3[[#This Row],[TagOrderMethod]]="tags included","",IF(Table3[[#This Row],[TagOrderMethod]]="Qty:","tags",IF(Table3[[#This Row],[TagOrderMethod]]="Auto:",IF(U413&lt;&gt;"","tags","")))))</f>
        <v/>
      </c>
      <c r="W413" s="14">
        <v>25</v>
      </c>
      <c r="X413" s="14" t="str">
        <f>IF(ISNUMBER(SEARCH("tag",Table3[[#This Row],[Notes]])), "Yes", "No")</f>
        <v>No</v>
      </c>
      <c r="Y413" s="14" t="str">
        <f>IF(Table3[[#This Row],[Column11]]="yes","tags included","Auto:")</f>
        <v>Auto:</v>
      </c>
      <c r="Z41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Row],[TagOrderMethod]]="Auto:",IF(U413&gt;0,U413,IF(COUNTBLANK(L413:S413)=8,"",(IF(Table3[[#This Row],[Column11]]&lt;&gt;"no",Table3[[#This Row],[Size]]*(SUM(Table3[[#This Row],[Date 1]:[Date 8]])),"")))),""))),(Table3[[#This Row],[Bundle]])),"")</f>
        <v/>
      </c>
      <c r="AB413" s="86" t="str">
        <f t="shared" si="9"/>
        <v/>
      </c>
      <c r="AC413" s="68"/>
      <c r="AD413" s="37"/>
      <c r="AE413" s="38"/>
      <c r="AF413" s="39"/>
      <c r="AG413" s="111" t="s">
        <v>21</v>
      </c>
      <c r="AH413" s="111" t="s">
        <v>21</v>
      </c>
      <c r="AI413" s="111" t="s">
        <v>1669</v>
      </c>
      <c r="AJ413" s="111" t="s">
        <v>1670</v>
      </c>
      <c r="AK413" s="111" t="s">
        <v>1671</v>
      </c>
      <c r="AL413" s="111" t="s">
        <v>21</v>
      </c>
      <c r="AM413" s="111" t="b">
        <f>IF(AND(Table3[[#This Row],[Column68]]=TRUE,COUNTBLANK(Table3[[#This Row],[Date 1]:[Date 8]])=8),TRUE,FALSE)</f>
        <v>0</v>
      </c>
      <c r="AN413" s="111" t="b">
        <f>COUNTIF(Table3[[#This Row],[512]:[51]],"yes")&gt;0</f>
        <v>0</v>
      </c>
      <c r="AO413" s="40" t="str">
        <f>IF(Table3[[#This Row],[512]]="yes",Table3[[#This Row],[Column1]],"")</f>
        <v/>
      </c>
      <c r="AP413" s="40" t="str">
        <f>IF(Table3[[#This Row],[250]]="yes",Table3[[#This Row],[Column1.5]],"")</f>
        <v/>
      </c>
      <c r="AQ413" s="40" t="str">
        <f>IF(Table3[[#This Row],[288]]="yes",Table3[[#This Row],[Column2]],"")</f>
        <v/>
      </c>
      <c r="AR413" s="40" t="str">
        <f>IF(Table3[[#This Row],[144]]="yes",Table3[[#This Row],[Column3]],"")</f>
        <v/>
      </c>
      <c r="AS413" s="40" t="str">
        <f>IF(Table3[[#This Row],[26]]="yes",Table3[[#This Row],[Column4]],"")</f>
        <v/>
      </c>
      <c r="AT413" s="40" t="str">
        <f>IF(Table3[[#This Row],[51]]="yes",Table3[[#This Row],[Column5]],"")</f>
        <v/>
      </c>
      <c r="AU413" s="25" t="str">
        <f>IF(COUNTBLANK(Table3[[#This Row],[Date 1]:[Date 8]])=7,IF(Table3[[#This Row],[Column9]]&lt;&gt;"",IF(SUM(L413:S413)&lt;&gt;0,Table3[[#This Row],[Column9]],""),""),(SUBSTITUTE(TRIM(SUBSTITUTE(AO413&amp;","&amp;AP413&amp;","&amp;AQ413&amp;","&amp;AR413&amp;","&amp;AS413&amp;","&amp;AT413&amp;",",","," "))," ",", ")))</f>
        <v/>
      </c>
      <c r="AV413" s="31" t="e">
        <f>IF(COUNTBLANK(L413:AC413)&lt;&gt;13,IF(Table3[[#This Row],[Comments]]="Please order in multiples of 20. Minimum order of 100.",IF(COUNTBLANK(Table3[[#This Row],[Date 1]:[Order]])=12,"",1),1),IF(OR(F413="yes",G413="yes",H413="yes",I413="yes",J413="yes",K413="yes",#REF!="yes"),1,""))</f>
        <v>#REF!</v>
      </c>
    </row>
    <row r="414" spans="2:48" ht="36" thickBot="1" x14ac:dyDescent="0.4">
      <c r="B414" s="125">
        <v>3160</v>
      </c>
      <c r="C414" s="13" t="s">
        <v>457</v>
      </c>
      <c r="D414" s="28" t="s">
        <v>216</v>
      </c>
      <c r="E414" s="108"/>
      <c r="F414" s="109" t="s">
        <v>21</v>
      </c>
      <c r="G414" s="26" t="s">
        <v>21</v>
      </c>
      <c r="H414" s="26" t="s">
        <v>88</v>
      </c>
      <c r="I414" s="26" t="s">
        <v>88</v>
      </c>
      <c r="J414" s="26" t="s">
        <v>88</v>
      </c>
      <c r="K414" s="26" t="s">
        <v>21</v>
      </c>
      <c r="L414" s="19"/>
      <c r="M414" s="17"/>
      <c r="N414" s="17"/>
      <c r="O414" s="17"/>
      <c r="P414" s="17"/>
      <c r="Q414" s="17"/>
      <c r="R414" s="17"/>
      <c r="S414" s="110"/>
      <c r="T414" s="131" t="str">
        <f>Table3[[#This Row],[Column12]]</f>
        <v>Auto:</v>
      </c>
      <c r="U414" s="22"/>
      <c r="V414" s="46" t="str">
        <f>IF(Table3[[#This Row],[TagOrderMethod]]="Ratio:","plants per 1 tag",IF(Table3[[#This Row],[TagOrderMethod]]="tags included","",IF(Table3[[#This Row],[TagOrderMethod]]="Qty:","tags",IF(Table3[[#This Row],[TagOrderMethod]]="Auto:",IF(U414&lt;&gt;"","tags","")))))</f>
        <v/>
      </c>
      <c r="W414" s="14">
        <v>25</v>
      </c>
      <c r="X414" s="14" t="str">
        <f>IF(ISNUMBER(SEARCH("tag",Table3[[#This Row],[Notes]])), "Yes", "No")</f>
        <v>No</v>
      </c>
      <c r="Y414" s="14" t="str">
        <f>IF(Table3[[#This Row],[Column11]]="yes","tags included","Auto:")</f>
        <v>Auto:</v>
      </c>
      <c r="Z41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Row],[TagOrderMethod]]="Auto:",IF(U414&gt;0,U414,IF(COUNTBLANK(L414:S414)=8,"",(IF(Table3[[#This Row],[Column11]]&lt;&gt;"no",Table3[[#This Row],[Size]]*(SUM(Table3[[#This Row],[Date 1]:[Date 8]])),"")))),""))),(Table3[[#This Row],[Bundle]])),"")</f>
        <v/>
      </c>
      <c r="AB414" s="86" t="str">
        <f t="shared" si="9"/>
        <v/>
      </c>
      <c r="AC414" s="68"/>
      <c r="AD414" s="37"/>
      <c r="AE414" s="38"/>
      <c r="AF414" s="39"/>
      <c r="AG414" s="111" t="s">
        <v>21</v>
      </c>
      <c r="AH414" s="111" t="s">
        <v>21</v>
      </c>
      <c r="AI414" s="111" t="s">
        <v>1672</v>
      </c>
      <c r="AJ414" s="111" t="s">
        <v>1673</v>
      </c>
      <c r="AK414" s="111" t="s">
        <v>1674</v>
      </c>
      <c r="AL414" s="111" t="s">
        <v>21</v>
      </c>
      <c r="AM414" s="111" t="b">
        <f>IF(AND(Table3[[#This Row],[Column68]]=TRUE,COUNTBLANK(Table3[[#This Row],[Date 1]:[Date 8]])=8),TRUE,FALSE)</f>
        <v>0</v>
      </c>
      <c r="AN414" s="111" t="b">
        <f>COUNTIF(Table3[[#This Row],[512]:[51]],"yes")&gt;0</f>
        <v>0</v>
      </c>
      <c r="AO414" s="40" t="str">
        <f>IF(Table3[[#This Row],[512]]="yes",Table3[[#This Row],[Column1]],"")</f>
        <v/>
      </c>
      <c r="AP414" s="40" t="str">
        <f>IF(Table3[[#This Row],[250]]="yes",Table3[[#This Row],[Column1.5]],"")</f>
        <v/>
      </c>
      <c r="AQ414" s="40" t="str">
        <f>IF(Table3[[#This Row],[288]]="yes",Table3[[#This Row],[Column2]],"")</f>
        <v/>
      </c>
      <c r="AR414" s="40" t="str">
        <f>IF(Table3[[#This Row],[144]]="yes",Table3[[#This Row],[Column3]],"")</f>
        <v/>
      </c>
      <c r="AS414" s="40" t="str">
        <f>IF(Table3[[#This Row],[26]]="yes",Table3[[#This Row],[Column4]],"")</f>
        <v/>
      </c>
      <c r="AT414" s="40" t="str">
        <f>IF(Table3[[#This Row],[51]]="yes",Table3[[#This Row],[Column5]],"")</f>
        <v/>
      </c>
      <c r="AU414" s="25" t="str">
        <f>IF(COUNTBLANK(Table3[[#This Row],[Date 1]:[Date 8]])=7,IF(Table3[[#This Row],[Column9]]&lt;&gt;"",IF(SUM(L414:S414)&lt;&gt;0,Table3[[#This Row],[Column9]],""),""),(SUBSTITUTE(TRIM(SUBSTITUTE(AO414&amp;","&amp;AP414&amp;","&amp;AQ414&amp;","&amp;AR414&amp;","&amp;AS414&amp;","&amp;AT414&amp;",",","," "))," ",", ")))</f>
        <v/>
      </c>
      <c r="AV414" s="31" t="e">
        <f>IF(COUNTBLANK(L414:AC414)&lt;&gt;13,IF(Table3[[#This Row],[Comments]]="Please order in multiples of 20. Minimum order of 100.",IF(COUNTBLANK(Table3[[#This Row],[Date 1]:[Order]])=12,"",1),1),IF(OR(F414="yes",G414="yes",H414="yes",I414="yes",J414="yes",K414="yes",#REF!="yes"),1,""))</f>
        <v>#REF!</v>
      </c>
    </row>
    <row r="415" spans="2:48" ht="36" thickBot="1" x14ac:dyDescent="0.4">
      <c r="B415" s="125">
        <v>3170</v>
      </c>
      <c r="C415" s="13" t="s">
        <v>457</v>
      </c>
      <c r="D415" s="28" t="s">
        <v>697</v>
      </c>
      <c r="E415" s="108"/>
      <c r="F415" s="109" t="s">
        <v>21</v>
      </c>
      <c r="G415" s="26" t="s">
        <v>21</v>
      </c>
      <c r="H415" s="26" t="s">
        <v>88</v>
      </c>
      <c r="I415" s="26" t="s">
        <v>88</v>
      </c>
      <c r="J415" s="26" t="s">
        <v>88</v>
      </c>
      <c r="K415" s="26" t="s">
        <v>21</v>
      </c>
      <c r="L415" s="19"/>
      <c r="M415" s="17"/>
      <c r="N415" s="17"/>
      <c r="O415" s="17"/>
      <c r="P415" s="17"/>
      <c r="Q415" s="17"/>
      <c r="R415" s="17"/>
      <c r="S415" s="110"/>
      <c r="T415" s="131" t="str">
        <f>Table3[[#This Row],[Column12]]</f>
        <v>Auto:</v>
      </c>
      <c r="U415" s="22"/>
      <c r="V415" s="46" t="str">
        <f>IF(Table3[[#This Row],[TagOrderMethod]]="Ratio:","plants per 1 tag",IF(Table3[[#This Row],[TagOrderMethod]]="tags included","",IF(Table3[[#This Row],[TagOrderMethod]]="Qty:","tags",IF(Table3[[#This Row],[TagOrderMethod]]="Auto:",IF(U415&lt;&gt;"","tags","")))))</f>
        <v/>
      </c>
      <c r="W415" s="14">
        <v>25</v>
      </c>
      <c r="X415" s="14" t="str">
        <f>IF(ISNUMBER(SEARCH("tag",Table3[[#This Row],[Notes]])), "Yes", "No")</f>
        <v>No</v>
      </c>
      <c r="Y415" s="14" t="str">
        <f>IF(Table3[[#This Row],[Column11]]="yes","tags included","Auto:")</f>
        <v>Auto:</v>
      </c>
      <c r="Z41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Row],[TagOrderMethod]]="Auto:",IF(U415&gt;0,U415,IF(COUNTBLANK(L415:S415)=8,"",(IF(Table3[[#This Row],[Column11]]&lt;&gt;"no",Table3[[#This Row],[Size]]*(SUM(Table3[[#This Row],[Date 1]:[Date 8]])),"")))),""))),(Table3[[#This Row],[Bundle]])),"")</f>
        <v/>
      </c>
      <c r="AB415" s="86" t="str">
        <f t="shared" si="9"/>
        <v/>
      </c>
      <c r="AC415" s="68"/>
      <c r="AD415" s="37"/>
      <c r="AE415" s="38"/>
      <c r="AF415" s="39"/>
      <c r="AG415" s="111" t="s">
        <v>21</v>
      </c>
      <c r="AH415" s="111" t="s">
        <v>21</v>
      </c>
      <c r="AI415" s="111" t="s">
        <v>1675</v>
      </c>
      <c r="AJ415" s="111" t="s">
        <v>1676</v>
      </c>
      <c r="AK415" s="111" t="s">
        <v>1677</v>
      </c>
      <c r="AL415" s="111" t="s">
        <v>21</v>
      </c>
      <c r="AM415" s="111" t="b">
        <f>IF(AND(Table3[[#This Row],[Column68]]=TRUE,COUNTBLANK(Table3[[#This Row],[Date 1]:[Date 8]])=8),TRUE,FALSE)</f>
        <v>0</v>
      </c>
      <c r="AN415" s="111" t="b">
        <f>COUNTIF(Table3[[#This Row],[512]:[51]],"yes")&gt;0</f>
        <v>0</v>
      </c>
      <c r="AO415" s="40" t="str">
        <f>IF(Table3[[#This Row],[512]]="yes",Table3[[#This Row],[Column1]],"")</f>
        <v/>
      </c>
      <c r="AP415" s="40" t="str">
        <f>IF(Table3[[#This Row],[250]]="yes",Table3[[#This Row],[Column1.5]],"")</f>
        <v/>
      </c>
      <c r="AQ415" s="40" t="str">
        <f>IF(Table3[[#This Row],[288]]="yes",Table3[[#This Row],[Column2]],"")</f>
        <v/>
      </c>
      <c r="AR415" s="40" t="str">
        <f>IF(Table3[[#This Row],[144]]="yes",Table3[[#This Row],[Column3]],"")</f>
        <v/>
      </c>
      <c r="AS415" s="40" t="str">
        <f>IF(Table3[[#This Row],[26]]="yes",Table3[[#This Row],[Column4]],"")</f>
        <v/>
      </c>
      <c r="AT415" s="40" t="str">
        <f>IF(Table3[[#This Row],[51]]="yes",Table3[[#This Row],[Column5]],"")</f>
        <v/>
      </c>
      <c r="AU415" s="25" t="str">
        <f>IF(COUNTBLANK(Table3[[#This Row],[Date 1]:[Date 8]])=7,IF(Table3[[#This Row],[Column9]]&lt;&gt;"",IF(SUM(L415:S415)&lt;&gt;0,Table3[[#This Row],[Column9]],""),""),(SUBSTITUTE(TRIM(SUBSTITUTE(AO415&amp;","&amp;AP415&amp;","&amp;AQ415&amp;","&amp;AR415&amp;","&amp;AS415&amp;","&amp;AT415&amp;",",","," "))," ",", ")))</f>
        <v/>
      </c>
      <c r="AV415" s="31" t="e">
        <f>IF(COUNTBLANK(L415:AC415)&lt;&gt;13,IF(Table3[[#This Row],[Comments]]="Please order in multiples of 20. Minimum order of 100.",IF(COUNTBLANK(Table3[[#This Row],[Date 1]:[Order]])=12,"",1),1),IF(OR(F415="yes",G415="yes",H415="yes",I415="yes",J415="yes",K415="yes",#REF!="yes"),1,""))</f>
        <v>#REF!</v>
      </c>
    </row>
    <row r="416" spans="2:48" ht="36" thickBot="1" x14ac:dyDescent="0.4">
      <c r="B416" s="125">
        <v>7265</v>
      </c>
      <c r="C416" s="13" t="s">
        <v>457</v>
      </c>
      <c r="D416" s="28" t="s">
        <v>164</v>
      </c>
      <c r="E416" s="108"/>
      <c r="F416" s="109" t="s">
        <v>21</v>
      </c>
      <c r="G416" s="26" t="s">
        <v>21</v>
      </c>
      <c r="H416" s="26" t="s">
        <v>21</v>
      </c>
      <c r="I416" s="26" t="s">
        <v>21</v>
      </c>
      <c r="J416" s="26" t="s">
        <v>21</v>
      </c>
      <c r="K416" s="26" t="s">
        <v>88</v>
      </c>
      <c r="L416" s="19"/>
      <c r="M416" s="17"/>
      <c r="N416" s="17"/>
      <c r="O416" s="17"/>
      <c r="P416" s="17"/>
      <c r="Q416" s="17"/>
      <c r="R416" s="17"/>
      <c r="S416" s="110"/>
      <c r="T416" s="131" t="str">
        <f>Table3[[#This Row],[Column12]]</f>
        <v>Auto:</v>
      </c>
      <c r="U416" s="22"/>
      <c r="V416" s="46" t="str">
        <f>IF(Table3[[#This Row],[TagOrderMethod]]="Ratio:","plants per 1 tag",IF(Table3[[#This Row],[TagOrderMethod]]="tags included","",IF(Table3[[#This Row],[TagOrderMethod]]="Qty:","tags",IF(Table3[[#This Row],[TagOrderMethod]]="Auto:",IF(U416&lt;&gt;"","tags","")))))</f>
        <v/>
      </c>
      <c r="W416" s="14">
        <v>25</v>
      </c>
      <c r="X416" s="14" t="str">
        <f>IF(ISNUMBER(SEARCH("tag",Table3[[#This Row],[Notes]])), "Yes", "No")</f>
        <v>No</v>
      </c>
      <c r="Y416" s="14" t="str">
        <f>IF(Table3[[#This Row],[Column11]]="yes","tags included","Auto:")</f>
        <v>Auto:</v>
      </c>
      <c r="Z41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Row],[TagOrderMethod]]="Auto:",IF(U416&gt;0,U416,IF(COUNTBLANK(L416:S416)=8,"",(IF(Table3[[#This Row],[Column11]]&lt;&gt;"no",Table3[[#This Row],[Size]]*(SUM(Table3[[#This Row],[Date 1]:[Date 8]])),"")))),""))),(Table3[[#This Row],[Bundle]])),"")</f>
        <v/>
      </c>
      <c r="AB416" s="86" t="str">
        <f t="shared" si="9"/>
        <v/>
      </c>
      <c r="AC416" s="68"/>
      <c r="AD416" s="37"/>
      <c r="AE416" s="38"/>
      <c r="AF416" s="39"/>
      <c r="AG416" s="111" t="s">
        <v>21</v>
      </c>
      <c r="AH416" s="111" t="s">
        <v>21</v>
      </c>
      <c r="AI416" s="111" t="s">
        <v>21</v>
      </c>
      <c r="AJ416" s="111" t="s">
        <v>21</v>
      </c>
      <c r="AK416" s="111" t="s">
        <v>21</v>
      </c>
      <c r="AL416" s="111" t="s">
        <v>1678</v>
      </c>
      <c r="AM416" s="111" t="b">
        <f>IF(AND(Table3[[#This Row],[Column68]]=TRUE,COUNTBLANK(Table3[[#This Row],[Date 1]:[Date 8]])=8),TRUE,FALSE)</f>
        <v>0</v>
      </c>
      <c r="AN416" s="111" t="b">
        <f>COUNTIF(Table3[[#This Row],[512]:[51]],"yes")&gt;0</f>
        <v>0</v>
      </c>
      <c r="AO416" s="40" t="str">
        <f>IF(Table3[[#This Row],[512]]="yes",Table3[[#This Row],[Column1]],"")</f>
        <v/>
      </c>
      <c r="AP416" s="40" t="str">
        <f>IF(Table3[[#This Row],[250]]="yes",Table3[[#This Row],[Column1.5]],"")</f>
        <v/>
      </c>
      <c r="AQ416" s="40" t="str">
        <f>IF(Table3[[#This Row],[288]]="yes",Table3[[#This Row],[Column2]],"")</f>
        <v/>
      </c>
      <c r="AR416" s="40" t="str">
        <f>IF(Table3[[#This Row],[144]]="yes",Table3[[#This Row],[Column3]],"")</f>
        <v/>
      </c>
      <c r="AS416" s="40" t="str">
        <f>IF(Table3[[#This Row],[26]]="yes",Table3[[#This Row],[Column4]],"")</f>
        <v/>
      </c>
      <c r="AT416" s="40" t="str">
        <f>IF(Table3[[#This Row],[51]]="yes",Table3[[#This Row],[Column5]],"")</f>
        <v/>
      </c>
      <c r="AU416" s="25" t="str">
        <f>IF(COUNTBLANK(Table3[[#This Row],[Date 1]:[Date 8]])=7,IF(Table3[[#This Row],[Column9]]&lt;&gt;"",IF(SUM(L416:S416)&lt;&gt;0,Table3[[#This Row],[Column9]],""),""),(SUBSTITUTE(TRIM(SUBSTITUTE(AO416&amp;","&amp;AP416&amp;","&amp;AQ416&amp;","&amp;AR416&amp;","&amp;AS416&amp;","&amp;AT416&amp;",",","," "))," ",", ")))</f>
        <v/>
      </c>
      <c r="AV416" s="31" t="e">
        <f>IF(COUNTBLANK(L416:AC416)&lt;&gt;13,IF(Table3[[#This Row],[Comments]]="Please order in multiples of 20. Minimum order of 100.",IF(COUNTBLANK(Table3[[#This Row],[Date 1]:[Order]])=12,"",1),1),IF(OR(F416="yes",G416="yes",H416="yes",I416="yes",J416="yes",K416="yes",#REF!="yes"),1,""))</f>
        <v>#REF!</v>
      </c>
    </row>
    <row r="417" spans="2:48" ht="36" thickBot="1" x14ac:dyDescent="0.4">
      <c r="B417" s="125">
        <v>3510</v>
      </c>
      <c r="C417" s="13" t="s">
        <v>457</v>
      </c>
      <c r="D417" s="28" t="s">
        <v>97</v>
      </c>
      <c r="E417" s="108"/>
      <c r="F417" s="109" t="s">
        <v>21</v>
      </c>
      <c r="G417" s="26" t="s">
        <v>21</v>
      </c>
      <c r="H417" s="26" t="s">
        <v>88</v>
      </c>
      <c r="I417" s="26" t="s">
        <v>88</v>
      </c>
      <c r="J417" s="26" t="s">
        <v>88</v>
      </c>
      <c r="K417" s="26" t="s">
        <v>21</v>
      </c>
      <c r="L417" s="19"/>
      <c r="M417" s="17"/>
      <c r="N417" s="17"/>
      <c r="O417" s="17"/>
      <c r="P417" s="17"/>
      <c r="Q417" s="17"/>
      <c r="R417" s="17"/>
      <c r="S417" s="110"/>
      <c r="T417" s="131" t="str">
        <f>Table3[[#This Row],[Column12]]</f>
        <v>Auto:</v>
      </c>
      <c r="U417" s="22"/>
      <c r="V417" s="46" t="str">
        <f>IF(Table3[[#This Row],[TagOrderMethod]]="Ratio:","plants per 1 tag",IF(Table3[[#This Row],[TagOrderMethod]]="tags included","",IF(Table3[[#This Row],[TagOrderMethod]]="Qty:","tags",IF(Table3[[#This Row],[TagOrderMethod]]="Auto:",IF(U417&lt;&gt;"","tags","")))))</f>
        <v/>
      </c>
      <c r="W417" s="14">
        <v>25</v>
      </c>
      <c r="X417" s="14" t="str">
        <f>IF(ISNUMBER(SEARCH("tag",Table3[[#This Row],[Notes]])), "Yes", "No")</f>
        <v>No</v>
      </c>
      <c r="Y417" s="14" t="str">
        <f>IF(Table3[[#This Row],[Column11]]="yes","tags included","Auto:")</f>
        <v>Auto:</v>
      </c>
      <c r="Z41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Row],[TagOrderMethod]]="Auto:",IF(U417&gt;0,U417,IF(COUNTBLANK(L417:S417)=8,"",(IF(Table3[[#This Row],[Column11]]&lt;&gt;"no",Table3[[#This Row],[Size]]*(SUM(Table3[[#This Row],[Date 1]:[Date 8]])),"")))),""))),(Table3[[#This Row],[Bundle]])),"")</f>
        <v/>
      </c>
      <c r="AB417" s="86" t="str">
        <f t="shared" si="9"/>
        <v/>
      </c>
      <c r="AC417" s="68"/>
      <c r="AD417" s="37"/>
      <c r="AE417" s="38"/>
      <c r="AF417" s="39"/>
      <c r="AG417" s="111" t="s">
        <v>21</v>
      </c>
      <c r="AH417" s="111" t="s">
        <v>21</v>
      </c>
      <c r="AI417" s="111" t="s">
        <v>1679</v>
      </c>
      <c r="AJ417" s="111" t="s">
        <v>1680</v>
      </c>
      <c r="AK417" s="111" t="s">
        <v>1681</v>
      </c>
      <c r="AL417" s="111" t="s">
        <v>21</v>
      </c>
      <c r="AM417" s="111" t="b">
        <f>IF(AND(Table3[[#This Row],[Column68]]=TRUE,COUNTBLANK(Table3[[#This Row],[Date 1]:[Date 8]])=8),TRUE,FALSE)</f>
        <v>0</v>
      </c>
      <c r="AN417" s="111" t="b">
        <f>COUNTIF(Table3[[#This Row],[512]:[51]],"yes")&gt;0</f>
        <v>0</v>
      </c>
      <c r="AO417" s="40" t="str">
        <f>IF(Table3[[#This Row],[512]]="yes",Table3[[#This Row],[Column1]],"")</f>
        <v/>
      </c>
      <c r="AP417" s="40" t="str">
        <f>IF(Table3[[#This Row],[250]]="yes",Table3[[#This Row],[Column1.5]],"")</f>
        <v/>
      </c>
      <c r="AQ417" s="40" t="str">
        <f>IF(Table3[[#This Row],[288]]="yes",Table3[[#This Row],[Column2]],"")</f>
        <v/>
      </c>
      <c r="AR417" s="40" t="str">
        <f>IF(Table3[[#This Row],[144]]="yes",Table3[[#This Row],[Column3]],"")</f>
        <v/>
      </c>
      <c r="AS417" s="40" t="str">
        <f>IF(Table3[[#This Row],[26]]="yes",Table3[[#This Row],[Column4]],"")</f>
        <v/>
      </c>
      <c r="AT417" s="40" t="str">
        <f>IF(Table3[[#This Row],[51]]="yes",Table3[[#This Row],[Column5]],"")</f>
        <v/>
      </c>
      <c r="AU417" s="25" t="str">
        <f>IF(COUNTBLANK(Table3[[#This Row],[Date 1]:[Date 8]])=7,IF(Table3[[#This Row],[Column9]]&lt;&gt;"",IF(SUM(L417:S417)&lt;&gt;0,Table3[[#This Row],[Column9]],""),""),(SUBSTITUTE(TRIM(SUBSTITUTE(AO417&amp;","&amp;AP417&amp;","&amp;AQ417&amp;","&amp;AR417&amp;","&amp;AS417&amp;","&amp;AT417&amp;",",","," "))," ",", ")))</f>
        <v/>
      </c>
      <c r="AV417" s="31" t="e">
        <f>IF(COUNTBLANK(L417:AC417)&lt;&gt;13,IF(Table3[[#This Row],[Comments]]="Please order in multiples of 20. Minimum order of 100.",IF(COUNTBLANK(Table3[[#This Row],[Date 1]:[Order]])=12,"",1),1),IF(OR(F417="yes",G417="yes",H417="yes",I417="yes",J417="yes",K417="yes",#REF!="yes"),1,""))</f>
        <v>#REF!</v>
      </c>
    </row>
    <row r="418" spans="2:48" ht="36" thickBot="1" x14ac:dyDescent="0.4">
      <c r="B418" s="125">
        <v>3520</v>
      </c>
      <c r="C418" s="13" t="s">
        <v>457</v>
      </c>
      <c r="D418" s="28" t="s">
        <v>98</v>
      </c>
      <c r="E418" s="108"/>
      <c r="F418" s="109" t="s">
        <v>21</v>
      </c>
      <c r="G418" s="26" t="s">
        <v>21</v>
      </c>
      <c r="H418" s="26" t="s">
        <v>88</v>
      </c>
      <c r="I418" s="26" t="s">
        <v>88</v>
      </c>
      <c r="J418" s="26" t="s">
        <v>88</v>
      </c>
      <c r="K418" s="26" t="s">
        <v>21</v>
      </c>
      <c r="L418" s="19"/>
      <c r="M418" s="17"/>
      <c r="N418" s="17"/>
      <c r="O418" s="17"/>
      <c r="P418" s="17"/>
      <c r="Q418" s="17"/>
      <c r="R418" s="17"/>
      <c r="S418" s="110"/>
      <c r="T418" s="131" t="str">
        <f>Table3[[#This Row],[Column12]]</f>
        <v>Auto:</v>
      </c>
      <c r="U418" s="22"/>
      <c r="V418" s="46" t="str">
        <f>IF(Table3[[#This Row],[TagOrderMethod]]="Ratio:","plants per 1 tag",IF(Table3[[#This Row],[TagOrderMethod]]="tags included","",IF(Table3[[#This Row],[TagOrderMethod]]="Qty:","tags",IF(Table3[[#This Row],[TagOrderMethod]]="Auto:",IF(U418&lt;&gt;"","tags","")))))</f>
        <v/>
      </c>
      <c r="W418" s="14">
        <v>25</v>
      </c>
      <c r="X418" s="14" t="str">
        <f>IF(ISNUMBER(SEARCH("tag",Table3[[#This Row],[Notes]])), "Yes", "No")</f>
        <v>No</v>
      </c>
      <c r="Y418" s="14" t="str">
        <f>IF(Table3[[#This Row],[Column11]]="yes","tags included","Auto:")</f>
        <v>Auto:</v>
      </c>
      <c r="Z41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Row],[TagOrderMethod]]="Auto:",IF(U418&gt;0,U418,IF(COUNTBLANK(L418:S418)=8,"",(IF(Table3[[#This Row],[Column11]]&lt;&gt;"no",Table3[[#This Row],[Size]]*(SUM(Table3[[#This Row],[Date 1]:[Date 8]])),"")))),""))),(Table3[[#This Row],[Bundle]])),"")</f>
        <v/>
      </c>
      <c r="AB418" s="86" t="str">
        <f t="shared" si="9"/>
        <v/>
      </c>
      <c r="AC418" s="68"/>
      <c r="AD418" s="37"/>
      <c r="AE418" s="38"/>
      <c r="AF418" s="39"/>
      <c r="AG418" s="111" t="s">
        <v>21</v>
      </c>
      <c r="AH418" s="111" t="s">
        <v>21</v>
      </c>
      <c r="AI418" s="111" t="s">
        <v>1682</v>
      </c>
      <c r="AJ418" s="111" t="s">
        <v>1683</v>
      </c>
      <c r="AK418" s="111" t="s">
        <v>1684</v>
      </c>
      <c r="AL418" s="111" t="s">
        <v>21</v>
      </c>
      <c r="AM418" s="111" t="b">
        <f>IF(AND(Table3[[#This Row],[Column68]]=TRUE,COUNTBLANK(Table3[[#This Row],[Date 1]:[Date 8]])=8),TRUE,FALSE)</f>
        <v>0</v>
      </c>
      <c r="AN418" s="111" t="b">
        <f>COUNTIF(Table3[[#This Row],[512]:[51]],"yes")&gt;0</f>
        <v>0</v>
      </c>
      <c r="AO418" s="40" t="str">
        <f>IF(Table3[[#This Row],[512]]="yes",Table3[[#This Row],[Column1]],"")</f>
        <v/>
      </c>
      <c r="AP418" s="40" t="str">
        <f>IF(Table3[[#This Row],[250]]="yes",Table3[[#This Row],[Column1.5]],"")</f>
        <v/>
      </c>
      <c r="AQ418" s="40" t="str">
        <f>IF(Table3[[#This Row],[288]]="yes",Table3[[#This Row],[Column2]],"")</f>
        <v/>
      </c>
      <c r="AR418" s="40" t="str">
        <f>IF(Table3[[#This Row],[144]]="yes",Table3[[#This Row],[Column3]],"")</f>
        <v/>
      </c>
      <c r="AS418" s="40" t="str">
        <f>IF(Table3[[#This Row],[26]]="yes",Table3[[#This Row],[Column4]],"")</f>
        <v/>
      </c>
      <c r="AT418" s="40" t="str">
        <f>IF(Table3[[#This Row],[51]]="yes",Table3[[#This Row],[Column5]],"")</f>
        <v/>
      </c>
      <c r="AU418" s="25" t="str">
        <f>IF(COUNTBLANK(Table3[[#This Row],[Date 1]:[Date 8]])=7,IF(Table3[[#This Row],[Column9]]&lt;&gt;"",IF(SUM(L418:S418)&lt;&gt;0,Table3[[#This Row],[Column9]],""),""),(SUBSTITUTE(TRIM(SUBSTITUTE(AO418&amp;","&amp;AP418&amp;","&amp;AQ418&amp;","&amp;AR418&amp;","&amp;AS418&amp;","&amp;AT418&amp;",",","," "))," ",", ")))</f>
        <v/>
      </c>
      <c r="AV418" s="31" t="e">
        <f>IF(COUNTBLANK(L418:AC418)&lt;&gt;13,IF(Table3[[#This Row],[Comments]]="Please order in multiples of 20. Minimum order of 100.",IF(COUNTBLANK(Table3[[#This Row],[Date 1]:[Order]])=12,"",1),1),IF(OR(F418="yes",G418="yes",H418="yes",I418="yes",J418="yes",K418="yes",#REF!="yes"),1,""))</f>
        <v>#REF!</v>
      </c>
    </row>
    <row r="419" spans="2:48" ht="36" thickBot="1" x14ac:dyDescent="0.4">
      <c r="B419" s="125">
        <v>3530</v>
      </c>
      <c r="C419" s="13" t="s">
        <v>457</v>
      </c>
      <c r="D419" s="28" t="s">
        <v>217</v>
      </c>
      <c r="E419" s="108"/>
      <c r="F419" s="109" t="s">
        <v>21</v>
      </c>
      <c r="G419" s="26" t="s">
        <v>21</v>
      </c>
      <c r="H419" s="26" t="s">
        <v>88</v>
      </c>
      <c r="I419" s="26" t="s">
        <v>88</v>
      </c>
      <c r="J419" s="26" t="s">
        <v>88</v>
      </c>
      <c r="K419" s="26" t="s">
        <v>21</v>
      </c>
      <c r="L419" s="19"/>
      <c r="M419" s="17"/>
      <c r="N419" s="17"/>
      <c r="O419" s="17"/>
      <c r="P419" s="17"/>
      <c r="Q419" s="17"/>
      <c r="R419" s="17"/>
      <c r="S419" s="110"/>
      <c r="T419" s="131" t="str">
        <f>Table3[[#This Row],[Column12]]</f>
        <v>Auto:</v>
      </c>
      <c r="U419" s="22"/>
      <c r="V419" s="46" t="str">
        <f>IF(Table3[[#This Row],[TagOrderMethod]]="Ratio:","plants per 1 tag",IF(Table3[[#This Row],[TagOrderMethod]]="tags included","",IF(Table3[[#This Row],[TagOrderMethod]]="Qty:","tags",IF(Table3[[#This Row],[TagOrderMethod]]="Auto:",IF(U419&lt;&gt;"","tags","")))))</f>
        <v/>
      </c>
      <c r="W419" s="14">
        <v>25</v>
      </c>
      <c r="X419" s="14" t="str">
        <f>IF(ISNUMBER(SEARCH("tag",Table3[[#This Row],[Notes]])), "Yes", "No")</f>
        <v>No</v>
      </c>
      <c r="Y419" s="14" t="str">
        <f>IF(Table3[[#This Row],[Column11]]="yes","tags included","Auto:")</f>
        <v>Auto:</v>
      </c>
      <c r="Z41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1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Row],[TagOrderMethod]]="Auto:",IF(U419&gt;0,U419,IF(COUNTBLANK(L419:S419)=8,"",(IF(Table3[[#This Row],[Column11]]&lt;&gt;"no",Table3[[#This Row],[Size]]*(SUM(Table3[[#This Row],[Date 1]:[Date 8]])),"")))),""))),(Table3[[#This Row],[Bundle]])),"")</f>
        <v/>
      </c>
      <c r="AB419" s="86" t="str">
        <f t="shared" si="9"/>
        <v/>
      </c>
      <c r="AC419" s="68"/>
      <c r="AD419" s="37"/>
      <c r="AE419" s="38"/>
      <c r="AF419" s="39"/>
      <c r="AG419" s="111" t="s">
        <v>21</v>
      </c>
      <c r="AH419" s="111" t="s">
        <v>21</v>
      </c>
      <c r="AI419" s="111" t="s">
        <v>1685</v>
      </c>
      <c r="AJ419" s="111" t="s">
        <v>1686</v>
      </c>
      <c r="AK419" s="111" t="s">
        <v>1687</v>
      </c>
      <c r="AL419" s="111" t="s">
        <v>21</v>
      </c>
      <c r="AM419" s="111" t="b">
        <f>IF(AND(Table3[[#This Row],[Column68]]=TRUE,COUNTBLANK(Table3[[#This Row],[Date 1]:[Date 8]])=8),TRUE,FALSE)</f>
        <v>0</v>
      </c>
      <c r="AN419" s="111" t="b">
        <f>COUNTIF(Table3[[#This Row],[512]:[51]],"yes")&gt;0</f>
        <v>0</v>
      </c>
      <c r="AO419" s="40" t="str">
        <f>IF(Table3[[#This Row],[512]]="yes",Table3[[#This Row],[Column1]],"")</f>
        <v/>
      </c>
      <c r="AP419" s="40" t="str">
        <f>IF(Table3[[#This Row],[250]]="yes",Table3[[#This Row],[Column1.5]],"")</f>
        <v/>
      </c>
      <c r="AQ419" s="40" t="str">
        <f>IF(Table3[[#This Row],[288]]="yes",Table3[[#This Row],[Column2]],"")</f>
        <v/>
      </c>
      <c r="AR419" s="40" t="str">
        <f>IF(Table3[[#This Row],[144]]="yes",Table3[[#This Row],[Column3]],"")</f>
        <v/>
      </c>
      <c r="AS419" s="40" t="str">
        <f>IF(Table3[[#This Row],[26]]="yes",Table3[[#This Row],[Column4]],"")</f>
        <v/>
      </c>
      <c r="AT419" s="40" t="str">
        <f>IF(Table3[[#This Row],[51]]="yes",Table3[[#This Row],[Column5]],"")</f>
        <v/>
      </c>
      <c r="AU419" s="25" t="str">
        <f>IF(COUNTBLANK(Table3[[#This Row],[Date 1]:[Date 8]])=7,IF(Table3[[#This Row],[Column9]]&lt;&gt;"",IF(SUM(L419:S419)&lt;&gt;0,Table3[[#This Row],[Column9]],""),""),(SUBSTITUTE(TRIM(SUBSTITUTE(AO419&amp;","&amp;AP419&amp;","&amp;AQ419&amp;","&amp;AR419&amp;","&amp;AS419&amp;","&amp;AT419&amp;",",","," "))," ",", ")))</f>
        <v/>
      </c>
      <c r="AV419" s="31" t="e">
        <f>IF(COUNTBLANK(L419:AC419)&lt;&gt;13,IF(Table3[[#This Row],[Comments]]="Please order in multiples of 20. Minimum order of 100.",IF(COUNTBLANK(Table3[[#This Row],[Date 1]:[Order]])=12,"",1),1),IF(OR(F419="yes",G419="yes",H419="yes",I419="yes",J419="yes",K419="yes",#REF!="yes"),1,""))</f>
        <v>#REF!</v>
      </c>
    </row>
    <row r="420" spans="2:48" ht="36" thickBot="1" x14ac:dyDescent="0.4">
      <c r="B420" s="125">
        <v>3560</v>
      </c>
      <c r="C420" s="13" t="s">
        <v>457</v>
      </c>
      <c r="D420" s="28" t="s">
        <v>218</v>
      </c>
      <c r="E420" s="108"/>
      <c r="F420" s="109" t="s">
        <v>21</v>
      </c>
      <c r="G420" s="26" t="s">
        <v>21</v>
      </c>
      <c r="H420" s="26" t="s">
        <v>88</v>
      </c>
      <c r="I420" s="26" t="s">
        <v>88</v>
      </c>
      <c r="J420" s="26" t="s">
        <v>88</v>
      </c>
      <c r="K420" s="26" t="s">
        <v>21</v>
      </c>
      <c r="L420" s="19"/>
      <c r="M420" s="17"/>
      <c r="N420" s="17"/>
      <c r="O420" s="17"/>
      <c r="P420" s="17"/>
      <c r="Q420" s="17"/>
      <c r="R420" s="17"/>
      <c r="S420" s="110"/>
      <c r="T420" s="131" t="str">
        <f>Table3[[#This Row],[Column12]]</f>
        <v>Auto:</v>
      </c>
      <c r="U420" s="22"/>
      <c r="V420" s="46" t="str">
        <f>IF(Table3[[#This Row],[TagOrderMethod]]="Ratio:","plants per 1 tag",IF(Table3[[#This Row],[TagOrderMethod]]="tags included","",IF(Table3[[#This Row],[TagOrderMethod]]="Qty:","tags",IF(Table3[[#This Row],[TagOrderMethod]]="Auto:",IF(U420&lt;&gt;"","tags","")))))</f>
        <v/>
      </c>
      <c r="W420" s="14">
        <v>25</v>
      </c>
      <c r="X420" s="14" t="str">
        <f>IF(ISNUMBER(SEARCH("tag",Table3[[#This Row],[Notes]])), "Yes", "No")</f>
        <v>No</v>
      </c>
      <c r="Y420" s="14" t="str">
        <f>IF(Table3[[#This Row],[Column11]]="yes","tags included","Auto:")</f>
        <v>Auto:</v>
      </c>
      <c r="Z42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Row],[TagOrderMethod]]="Auto:",IF(U420&gt;0,U420,IF(COUNTBLANK(L420:S420)=8,"",(IF(Table3[[#This Row],[Column11]]&lt;&gt;"no",Table3[[#This Row],[Size]]*(SUM(Table3[[#This Row],[Date 1]:[Date 8]])),"")))),""))),(Table3[[#This Row],[Bundle]])),"")</f>
        <v/>
      </c>
      <c r="AB420" s="86" t="str">
        <f t="shared" si="9"/>
        <v/>
      </c>
      <c r="AC420" s="68"/>
      <c r="AD420" s="37"/>
      <c r="AE420" s="38"/>
      <c r="AF420" s="39"/>
      <c r="AG420" s="111" t="s">
        <v>21</v>
      </c>
      <c r="AH420" s="111" t="s">
        <v>21</v>
      </c>
      <c r="AI420" s="111" t="s">
        <v>1688</v>
      </c>
      <c r="AJ420" s="111" t="s">
        <v>1689</v>
      </c>
      <c r="AK420" s="111" t="s">
        <v>1690</v>
      </c>
      <c r="AL420" s="111" t="s">
        <v>21</v>
      </c>
      <c r="AM420" s="111" t="b">
        <f>IF(AND(Table3[[#This Row],[Column68]]=TRUE,COUNTBLANK(Table3[[#This Row],[Date 1]:[Date 8]])=8),TRUE,FALSE)</f>
        <v>0</v>
      </c>
      <c r="AN420" s="111" t="b">
        <f>COUNTIF(Table3[[#This Row],[512]:[51]],"yes")&gt;0</f>
        <v>0</v>
      </c>
      <c r="AO420" s="40" t="str">
        <f>IF(Table3[[#This Row],[512]]="yes",Table3[[#This Row],[Column1]],"")</f>
        <v/>
      </c>
      <c r="AP420" s="40" t="str">
        <f>IF(Table3[[#This Row],[250]]="yes",Table3[[#This Row],[Column1.5]],"")</f>
        <v/>
      </c>
      <c r="AQ420" s="40" t="str">
        <f>IF(Table3[[#This Row],[288]]="yes",Table3[[#This Row],[Column2]],"")</f>
        <v/>
      </c>
      <c r="AR420" s="40" t="str">
        <f>IF(Table3[[#This Row],[144]]="yes",Table3[[#This Row],[Column3]],"")</f>
        <v/>
      </c>
      <c r="AS420" s="40" t="str">
        <f>IF(Table3[[#This Row],[26]]="yes",Table3[[#This Row],[Column4]],"")</f>
        <v/>
      </c>
      <c r="AT420" s="40" t="str">
        <f>IF(Table3[[#This Row],[51]]="yes",Table3[[#This Row],[Column5]],"")</f>
        <v/>
      </c>
      <c r="AU420" s="25" t="str">
        <f>IF(COUNTBLANK(Table3[[#This Row],[Date 1]:[Date 8]])=7,IF(Table3[[#This Row],[Column9]]&lt;&gt;"",IF(SUM(L420:S420)&lt;&gt;0,Table3[[#This Row],[Column9]],""),""),(SUBSTITUTE(TRIM(SUBSTITUTE(AO420&amp;","&amp;AP420&amp;","&amp;AQ420&amp;","&amp;AR420&amp;","&amp;AS420&amp;","&amp;AT420&amp;",",","," "))," ",", ")))</f>
        <v/>
      </c>
      <c r="AV420" s="31" t="e">
        <f>IF(COUNTBLANK(L420:AC420)&lt;&gt;13,IF(Table3[[#This Row],[Comments]]="Please order in multiples of 20. Minimum order of 100.",IF(COUNTBLANK(Table3[[#This Row],[Date 1]:[Order]])=12,"",1),1),IF(OR(F420="yes",G420="yes",H420="yes",I420="yes",J420="yes",K420="yes",#REF!="yes"),1,""))</f>
        <v>#REF!</v>
      </c>
    </row>
    <row r="421" spans="2:48" ht="36" thickBot="1" x14ac:dyDescent="0.4">
      <c r="B421" s="125">
        <v>7280</v>
      </c>
      <c r="C421" s="13" t="s">
        <v>457</v>
      </c>
      <c r="D421" s="28" t="s">
        <v>698</v>
      </c>
      <c r="E421" s="108"/>
      <c r="F421" s="109" t="s">
        <v>21</v>
      </c>
      <c r="G421" s="26" t="s">
        <v>21</v>
      </c>
      <c r="H421" s="26" t="s">
        <v>21</v>
      </c>
      <c r="I421" s="26" t="s">
        <v>21</v>
      </c>
      <c r="J421" s="26" t="s">
        <v>88</v>
      </c>
      <c r="K421" s="26" t="s">
        <v>21</v>
      </c>
      <c r="L421" s="19"/>
      <c r="M421" s="17"/>
      <c r="N421" s="17"/>
      <c r="O421" s="17"/>
      <c r="P421" s="17"/>
      <c r="Q421" s="17"/>
      <c r="R421" s="17"/>
      <c r="S421" s="110"/>
      <c r="T421" s="131" t="str">
        <f>Table3[[#This Row],[Column12]]</f>
        <v>Auto:</v>
      </c>
      <c r="U421" s="22"/>
      <c r="V421" s="46" t="str">
        <f>IF(Table3[[#This Row],[TagOrderMethod]]="Ratio:","plants per 1 tag",IF(Table3[[#This Row],[TagOrderMethod]]="tags included","",IF(Table3[[#This Row],[TagOrderMethod]]="Qty:","tags",IF(Table3[[#This Row],[TagOrderMethod]]="Auto:",IF(U421&lt;&gt;"","tags","")))))</f>
        <v/>
      </c>
      <c r="W421" s="14">
        <v>25</v>
      </c>
      <c r="X421" s="14" t="str">
        <f>IF(ISNUMBER(SEARCH("tag",Table3[[#This Row],[Notes]])), "Yes", "No")</f>
        <v>No</v>
      </c>
      <c r="Y421" s="14" t="str">
        <f>IF(Table3[[#This Row],[Column11]]="yes","tags included","Auto:")</f>
        <v>Auto:</v>
      </c>
      <c r="Z42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Row],[TagOrderMethod]]="Auto:",IF(U421&gt;0,U421,IF(COUNTBLANK(L421:S421)=8,"",(IF(Table3[[#This Row],[Column11]]&lt;&gt;"no",Table3[[#This Row],[Size]]*(SUM(Table3[[#This Row],[Date 1]:[Date 8]])),"")))),""))),(Table3[[#This Row],[Bundle]])),"")</f>
        <v/>
      </c>
      <c r="AB421" s="86" t="str">
        <f t="shared" si="9"/>
        <v/>
      </c>
      <c r="AC421" s="68"/>
      <c r="AD421" s="37"/>
      <c r="AE421" s="38"/>
      <c r="AF421" s="39"/>
      <c r="AG421" s="111" t="s">
        <v>21</v>
      </c>
      <c r="AH421" s="111" t="s">
        <v>21</v>
      </c>
      <c r="AI421" s="111" t="s">
        <v>21</v>
      </c>
      <c r="AJ421" s="111" t="s">
        <v>21</v>
      </c>
      <c r="AK421" s="111" t="s">
        <v>1691</v>
      </c>
      <c r="AL421" s="111" t="s">
        <v>21</v>
      </c>
      <c r="AM421" s="111" t="b">
        <f>IF(AND(Table3[[#This Row],[Column68]]=TRUE,COUNTBLANK(Table3[[#This Row],[Date 1]:[Date 8]])=8),TRUE,FALSE)</f>
        <v>0</v>
      </c>
      <c r="AN421" s="111" t="b">
        <f>COUNTIF(Table3[[#This Row],[512]:[51]],"yes")&gt;0</f>
        <v>0</v>
      </c>
      <c r="AO421" s="40" t="str">
        <f>IF(Table3[[#This Row],[512]]="yes",Table3[[#This Row],[Column1]],"")</f>
        <v/>
      </c>
      <c r="AP421" s="40" t="str">
        <f>IF(Table3[[#This Row],[250]]="yes",Table3[[#This Row],[Column1.5]],"")</f>
        <v/>
      </c>
      <c r="AQ421" s="40" t="str">
        <f>IF(Table3[[#This Row],[288]]="yes",Table3[[#This Row],[Column2]],"")</f>
        <v/>
      </c>
      <c r="AR421" s="40" t="str">
        <f>IF(Table3[[#This Row],[144]]="yes",Table3[[#This Row],[Column3]],"")</f>
        <v/>
      </c>
      <c r="AS421" s="40" t="str">
        <f>IF(Table3[[#This Row],[26]]="yes",Table3[[#This Row],[Column4]],"")</f>
        <v/>
      </c>
      <c r="AT421" s="40" t="str">
        <f>IF(Table3[[#This Row],[51]]="yes",Table3[[#This Row],[Column5]],"")</f>
        <v/>
      </c>
      <c r="AU421" s="25" t="str">
        <f>IF(COUNTBLANK(Table3[[#This Row],[Date 1]:[Date 8]])=7,IF(Table3[[#This Row],[Column9]]&lt;&gt;"",IF(SUM(L421:S421)&lt;&gt;0,Table3[[#This Row],[Column9]],""),""),(SUBSTITUTE(TRIM(SUBSTITUTE(AO421&amp;","&amp;AP421&amp;","&amp;AQ421&amp;","&amp;AR421&amp;","&amp;AS421&amp;","&amp;AT421&amp;",",","," "))," ",", ")))</f>
        <v/>
      </c>
      <c r="AV421" s="31" t="e">
        <f>IF(COUNTBLANK(L421:AC421)&lt;&gt;13,IF(Table3[[#This Row],[Comments]]="Please order in multiples of 20. Minimum order of 100.",IF(COUNTBLANK(Table3[[#This Row],[Date 1]:[Order]])=12,"",1),1),IF(OR(F421="yes",G421="yes",H421="yes",I421="yes",J421="yes",K421="yes",#REF!="yes"),1,""))</f>
        <v>#REF!</v>
      </c>
    </row>
    <row r="422" spans="2:48" ht="36" thickBot="1" x14ac:dyDescent="0.4">
      <c r="B422" s="125">
        <v>7285</v>
      </c>
      <c r="C422" s="13" t="s">
        <v>457</v>
      </c>
      <c r="D422" s="28" t="s">
        <v>152</v>
      </c>
      <c r="E422" s="108"/>
      <c r="F422" s="109" t="s">
        <v>21</v>
      </c>
      <c r="G422" s="26" t="s">
        <v>21</v>
      </c>
      <c r="H422" s="26" t="s">
        <v>21</v>
      </c>
      <c r="I422" s="26" t="s">
        <v>21</v>
      </c>
      <c r="J422" s="26" t="s">
        <v>88</v>
      </c>
      <c r="K422" s="26" t="s">
        <v>21</v>
      </c>
      <c r="L422" s="19"/>
      <c r="M422" s="17"/>
      <c r="N422" s="17"/>
      <c r="O422" s="17"/>
      <c r="P422" s="17"/>
      <c r="Q422" s="17"/>
      <c r="R422" s="17"/>
      <c r="S422" s="110"/>
      <c r="T422" s="131" t="str">
        <f>Table3[[#This Row],[Column12]]</f>
        <v>Auto:</v>
      </c>
      <c r="U422" s="22"/>
      <c r="V422" s="46" t="str">
        <f>IF(Table3[[#This Row],[TagOrderMethod]]="Ratio:","plants per 1 tag",IF(Table3[[#This Row],[TagOrderMethod]]="tags included","",IF(Table3[[#This Row],[TagOrderMethod]]="Qty:","tags",IF(Table3[[#This Row],[TagOrderMethod]]="Auto:",IF(U422&lt;&gt;"","tags","")))))</f>
        <v/>
      </c>
      <c r="W422" s="14">
        <v>25</v>
      </c>
      <c r="X422" s="14" t="str">
        <f>IF(ISNUMBER(SEARCH("tag",Table3[[#This Row],[Notes]])), "Yes", "No")</f>
        <v>No</v>
      </c>
      <c r="Y422" s="14" t="str">
        <f>IF(Table3[[#This Row],[Column11]]="yes","tags included","Auto:")</f>
        <v>Auto:</v>
      </c>
      <c r="Z42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Row],[TagOrderMethod]]="Auto:",IF(U422&gt;0,U422,IF(COUNTBLANK(L422:S422)=8,"",(IF(Table3[[#This Row],[Column11]]&lt;&gt;"no",Table3[[#This Row],[Size]]*(SUM(Table3[[#This Row],[Date 1]:[Date 8]])),"")))),""))),(Table3[[#This Row],[Bundle]])),"")</f>
        <v/>
      </c>
      <c r="AB422" s="86" t="str">
        <f t="shared" si="9"/>
        <v/>
      </c>
      <c r="AC422" s="68"/>
      <c r="AD422" s="37"/>
      <c r="AE422" s="38"/>
      <c r="AF422" s="39"/>
      <c r="AG422" s="111" t="s">
        <v>21</v>
      </c>
      <c r="AH422" s="111" t="s">
        <v>21</v>
      </c>
      <c r="AI422" s="111" t="s">
        <v>21</v>
      </c>
      <c r="AJ422" s="111" t="s">
        <v>21</v>
      </c>
      <c r="AK422" s="111" t="s">
        <v>1692</v>
      </c>
      <c r="AL422" s="111" t="s">
        <v>21</v>
      </c>
      <c r="AM422" s="111" t="b">
        <f>IF(AND(Table3[[#This Row],[Column68]]=TRUE,COUNTBLANK(Table3[[#This Row],[Date 1]:[Date 8]])=8),TRUE,FALSE)</f>
        <v>0</v>
      </c>
      <c r="AN422" s="111" t="b">
        <f>COUNTIF(Table3[[#This Row],[512]:[51]],"yes")&gt;0</f>
        <v>0</v>
      </c>
      <c r="AO422" s="40" t="str">
        <f>IF(Table3[[#This Row],[512]]="yes",Table3[[#This Row],[Column1]],"")</f>
        <v/>
      </c>
      <c r="AP422" s="40" t="str">
        <f>IF(Table3[[#This Row],[250]]="yes",Table3[[#This Row],[Column1.5]],"")</f>
        <v/>
      </c>
      <c r="AQ422" s="40" t="str">
        <f>IF(Table3[[#This Row],[288]]="yes",Table3[[#This Row],[Column2]],"")</f>
        <v/>
      </c>
      <c r="AR422" s="40" t="str">
        <f>IF(Table3[[#This Row],[144]]="yes",Table3[[#This Row],[Column3]],"")</f>
        <v/>
      </c>
      <c r="AS422" s="40" t="str">
        <f>IF(Table3[[#This Row],[26]]="yes",Table3[[#This Row],[Column4]],"")</f>
        <v/>
      </c>
      <c r="AT422" s="40" t="str">
        <f>IF(Table3[[#This Row],[51]]="yes",Table3[[#This Row],[Column5]],"")</f>
        <v/>
      </c>
      <c r="AU422" s="25" t="str">
        <f>IF(COUNTBLANK(Table3[[#This Row],[Date 1]:[Date 8]])=7,IF(Table3[[#This Row],[Column9]]&lt;&gt;"",IF(SUM(L422:S422)&lt;&gt;0,Table3[[#This Row],[Column9]],""),""),(SUBSTITUTE(TRIM(SUBSTITUTE(AO422&amp;","&amp;AP422&amp;","&amp;AQ422&amp;","&amp;AR422&amp;","&amp;AS422&amp;","&amp;AT422&amp;",",","," "))," ",", ")))</f>
        <v/>
      </c>
      <c r="AV422" s="31" t="e">
        <f>IF(COUNTBLANK(L422:AC422)&lt;&gt;13,IF(Table3[[#This Row],[Comments]]="Please order in multiples of 20. Minimum order of 100.",IF(COUNTBLANK(Table3[[#This Row],[Date 1]:[Order]])=12,"",1),1),IF(OR(F422="yes",G422="yes",H422="yes",I422="yes",J422="yes",K422="yes",#REF!="yes"),1,""))</f>
        <v>#REF!</v>
      </c>
    </row>
    <row r="423" spans="2:48" ht="36" thickBot="1" x14ac:dyDescent="0.4">
      <c r="B423" s="125">
        <v>7290</v>
      </c>
      <c r="C423" s="13" t="s">
        <v>457</v>
      </c>
      <c r="D423" s="28" t="s">
        <v>219</v>
      </c>
      <c r="E423" s="108"/>
      <c r="F423" s="109" t="s">
        <v>21</v>
      </c>
      <c r="G423" s="26" t="s">
        <v>21</v>
      </c>
      <c r="H423" s="26" t="s">
        <v>21</v>
      </c>
      <c r="I423" s="26" t="s">
        <v>21</v>
      </c>
      <c r="J423" s="26" t="s">
        <v>88</v>
      </c>
      <c r="K423" s="26" t="s">
        <v>21</v>
      </c>
      <c r="L423" s="19"/>
      <c r="M423" s="17"/>
      <c r="N423" s="17"/>
      <c r="O423" s="17"/>
      <c r="P423" s="17"/>
      <c r="Q423" s="17"/>
      <c r="R423" s="17"/>
      <c r="S423" s="110"/>
      <c r="T423" s="131" t="str">
        <f>Table3[[#This Row],[Column12]]</f>
        <v>Auto:</v>
      </c>
      <c r="U423" s="22"/>
      <c r="V423" s="46" t="str">
        <f>IF(Table3[[#This Row],[TagOrderMethod]]="Ratio:","plants per 1 tag",IF(Table3[[#This Row],[TagOrderMethod]]="tags included","",IF(Table3[[#This Row],[TagOrderMethod]]="Qty:","tags",IF(Table3[[#This Row],[TagOrderMethod]]="Auto:",IF(U423&lt;&gt;"","tags","")))))</f>
        <v/>
      </c>
      <c r="W423" s="14">
        <v>25</v>
      </c>
      <c r="X423" s="14" t="str">
        <f>IF(ISNUMBER(SEARCH("tag",Table3[[#This Row],[Notes]])), "Yes", "No")</f>
        <v>No</v>
      </c>
      <c r="Y423" s="14" t="str">
        <f>IF(Table3[[#This Row],[Column11]]="yes","tags included","Auto:")</f>
        <v>Auto:</v>
      </c>
      <c r="Z42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Row],[TagOrderMethod]]="Auto:",IF(U423&gt;0,U423,IF(COUNTBLANK(L423:S423)=8,"",(IF(Table3[[#This Row],[Column11]]&lt;&gt;"no",Table3[[#This Row],[Size]]*(SUM(Table3[[#This Row],[Date 1]:[Date 8]])),"")))),""))),(Table3[[#This Row],[Bundle]])),"")</f>
        <v/>
      </c>
      <c r="AB423" s="86" t="str">
        <f t="shared" si="9"/>
        <v/>
      </c>
      <c r="AC423" s="68"/>
      <c r="AD423" s="37"/>
      <c r="AE423" s="38"/>
      <c r="AF423" s="39"/>
      <c r="AG423" s="111" t="s">
        <v>21</v>
      </c>
      <c r="AH423" s="111" t="s">
        <v>21</v>
      </c>
      <c r="AI423" s="111" t="s">
        <v>21</v>
      </c>
      <c r="AJ423" s="111" t="s">
        <v>21</v>
      </c>
      <c r="AK423" s="111" t="s">
        <v>1693</v>
      </c>
      <c r="AL423" s="111" t="s">
        <v>21</v>
      </c>
      <c r="AM423" s="111" t="b">
        <f>IF(AND(Table3[[#This Row],[Column68]]=TRUE,COUNTBLANK(Table3[[#This Row],[Date 1]:[Date 8]])=8),TRUE,FALSE)</f>
        <v>0</v>
      </c>
      <c r="AN423" s="111" t="b">
        <f>COUNTIF(Table3[[#This Row],[512]:[51]],"yes")&gt;0</f>
        <v>0</v>
      </c>
      <c r="AO423" s="40" t="str">
        <f>IF(Table3[[#This Row],[512]]="yes",Table3[[#This Row],[Column1]],"")</f>
        <v/>
      </c>
      <c r="AP423" s="40" t="str">
        <f>IF(Table3[[#This Row],[250]]="yes",Table3[[#This Row],[Column1.5]],"")</f>
        <v/>
      </c>
      <c r="AQ423" s="40" t="str">
        <f>IF(Table3[[#This Row],[288]]="yes",Table3[[#This Row],[Column2]],"")</f>
        <v/>
      </c>
      <c r="AR423" s="40" t="str">
        <f>IF(Table3[[#This Row],[144]]="yes",Table3[[#This Row],[Column3]],"")</f>
        <v/>
      </c>
      <c r="AS423" s="40" t="str">
        <f>IF(Table3[[#This Row],[26]]="yes",Table3[[#This Row],[Column4]],"")</f>
        <v/>
      </c>
      <c r="AT423" s="40" t="str">
        <f>IF(Table3[[#This Row],[51]]="yes",Table3[[#This Row],[Column5]],"")</f>
        <v/>
      </c>
      <c r="AU423" s="25" t="str">
        <f>IF(COUNTBLANK(Table3[[#This Row],[Date 1]:[Date 8]])=7,IF(Table3[[#This Row],[Column9]]&lt;&gt;"",IF(SUM(L423:S423)&lt;&gt;0,Table3[[#This Row],[Column9]],""),""),(SUBSTITUTE(TRIM(SUBSTITUTE(AO423&amp;","&amp;AP423&amp;","&amp;AQ423&amp;","&amp;AR423&amp;","&amp;AS423&amp;","&amp;AT423&amp;",",","," "))," ",", ")))</f>
        <v/>
      </c>
      <c r="AV423" s="31" t="e">
        <f>IF(COUNTBLANK(L423:AC423)&lt;&gt;13,IF(Table3[[#This Row],[Comments]]="Please order in multiples of 20. Minimum order of 100.",IF(COUNTBLANK(Table3[[#This Row],[Date 1]:[Order]])=12,"",1),1),IF(OR(F423="yes",G423="yes",H423="yes",I423="yes",J423="yes",K423="yes",#REF!="yes"),1,""))</f>
        <v>#REF!</v>
      </c>
    </row>
    <row r="424" spans="2:48" ht="36" thickBot="1" x14ac:dyDescent="0.4">
      <c r="B424" s="125">
        <v>7295</v>
      </c>
      <c r="C424" s="13" t="s">
        <v>457</v>
      </c>
      <c r="D424" s="28" t="s">
        <v>699</v>
      </c>
      <c r="E424" s="108"/>
      <c r="F424" s="109" t="s">
        <v>21</v>
      </c>
      <c r="G424" s="26" t="s">
        <v>21</v>
      </c>
      <c r="H424" s="26" t="s">
        <v>21</v>
      </c>
      <c r="I424" s="26" t="s">
        <v>21</v>
      </c>
      <c r="J424" s="26" t="s">
        <v>88</v>
      </c>
      <c r="K424" s="26" t="s">
        <v>21</v>
      </c>
      <c r="L424" s="19"/>
      <c r="M424" s="17"/>
      <c r="N424" s="17"/>
      <c r="O424" s="17"/>
      <c r="P424" s="17"/>
      <c r="Q424" s="17"/>
      <c r="R424" s="17"/>
      <c r="S424" s="110"/>
      <c r="T424" s="131" t="str">
        <f>Table3[[#This Row],[Column12]]</f>
        <v>Auto:</v>
      </c>
      <c r="U424" s="22"/>
      <c r="V424" s="46" t="str">
        <f>IF(Table3[[#This Row],[TagOrderMethod]]="Ratio:","plants per 1 tag",IF(Table3[[#This Row],[TagOrderMethod]]="tags included","",IF(Table3[[#This Row],[TagOrderMethod]]="Qty:","tags",IF(Table3[[#This Row],[TagOrderMethod]]="Auto:",IF(U424&lt;&gt;"","tags","")))))</f>
        <v/>
      </c>
      <c r="W424" s="14">
        <v>25</v>
      </c>
      <c r="X424" s="14" t="str">
        <f>IF(ISNUMBER(SEARCH("tag",Table3[[#This Row],[Notes]])), "Yes", "No")</f>
        <v>No</v>
      </c>
      <c r="Y424" s="14" t="str">
        <f>IF(Table3[[#This Row],[Column11]]="yes","tags included","Auto:")</f>
        <v>Auto:</v>
      </c>
      <c r="Z42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Row],[TagOrderMethod]]="Auto:",IF(U424&gt;0,U424,IF(COUNTBLANK(L424:S424)=8,"",(IF(Table3[[#This Row],[Column11]]&lt;&gt;"no",Table3[[#This Row],[Size]]*(SUM(Table3[[#This Row],[Date 1]:[Date 8]])),"")))),""))),(Table3[[#This Row],[Bundle]])),"")</f>
        <v/>
      </c>
      <c r="AB424" s="86" t="str">
        <f t="shared" si="9"/>
        <v/>
      </c>
      <c r="AC424" s="68"/>
      <c r="AD424" s="37"/>
      <c r="AE424" s="38"/>
      <c r="AF424" s="39"/>
      <c r="AG424" s="111" t="s">
        <v>21</v>
      </c>
      <c r="AH424" s="111" t="s">
        <v>21</v>
      </c>
      <c r="AI424" s="111" t="s">
        <v>21</v>
      </c>
      <c r="AJ424" s="111" t="s">
        <v>21</v>
      </c>
      <c r="AK424" s="111" t="s">
        <v>1694</v>
      </c>
      <c r="AL424" s="111" t="s">
        <v>21</v>
      </c>
      <c r="AM424" s="111" t="b">
        <f>IF(AND(Table3[[#This Row],[Column68]]=TRUE,COUNTBLANK(Table3[[#This Row],[Date 1]:[Date 8]])=8),TRUE,FALSE)</f>
        <v>0</v>
      </c>
      <c r="AN424" s="111" t="b">
        <f>COUNTIF(Table3[[#This Row],[512]:[51]],"yes")&gt;0</f>
        <v>0</v>
      </c>
      <c r="AO424" s="40" t="str">
        <f>IF(Table3[[#This Row],[512]]="yes",Table3[[#This Row],[Column1]],"")</f>
        <v/>
      </c>
      <c r="AP424" s="40" t="str">
        <f>IF(Table3[[#This Row],[250]]="yes",Table3[[#This Row],[Column1.5]],"")</f>
        <v/>
      </c>
      <c r="AQ424" s="40" t="str">
        <f>IF(Table3[[#This Row],[288]]="yes",Table3[[#This Row],[Column2]],"")</f>
        <v/>
      </c>
      <c r="AR424" s="40" t="str">
        <f>IF(Table3[[#This Row],[144]]="yes",Table3[[#This Row],[Column3]],"")</f>
        <v/>
      </c>
      <c r="AS424" s="40" t="str">
        <f>IF(Table3[[#This Row],[26]]="yes",Table3[[#This Row],[Column4]],"")</f>
        <v/>
      </c>
      <c r="AT424" s="40" t="str">
        <f>IF(Table3[[#This Row],[51]]="yes",Table3[[#This Row],[Column5]],"")</f>
        <v/>
      </c>
      <c r="AU424" s="25" t="str">
        <f>IF(COUNTBLANK(Table3[[#This Row],[Date 1]:[Date 8]])=7,IF(Table3[[#This Row],[Column9]]&lt;&gt;"",IF(SUM(L424:S424)&lt;&gt;0,Table3[[#This Row],[Column9]],""),""),(SUBSTITUTE(TRIM(SUBSTITUTE(AO424&amp;","&amp;AP424&amp;","&amp;AQ424&amp;","&amp;AR424&amp;","&amp;AS424&amp;","&amp;AT424&amp;",",","," "))," ",", ")))</f>
        <v/>
      </c>
      <c r="AV424" s="31" t="e">
        <f>IF(COUNTBLANK(L424:AC424)&lt;&gt;13,IF(Table3[[#This Row],[Comments]]="Please order in multiples of 20. Minimum order of 100.",IF(COUNTBLANK(Table3[[#This Row],[Date 1]:[Order]])=12,"",1),1),IF(OR(F424="yes",G424="yes",H424="yes",I424="yes",J424="yes",K424="yes",#REF!="yes"),1,""))</f>
        <v>#REF!</v>
      </c>
    </row>
    <row r="425" spans="2:48" ht="36" thickBot="1" x14ac:dyDescent="0.4">
      <c r="B425" s="125">
        <v>7310</v>
      </c>
      <c r="C425" s="13" t="s">
        <v>457</v>
      </c>
      <c r="D425" s="28" t="s">
        <v>264</v>
      </c>
      <c r="E425" s="108"/>
      <c r="F425" s="109" t="s">
        <v>21</v>
      </c>
      <c r="G425" s="26" t="s">
        <v>21</v>
      </c>
      <c r="H425" s="26" t="s">
        <v>21</v>
      </c>
      <c r="I425" s="26" t="s">
        <v>21</v>
      </c>
      <c r="J425" s="26" t="s">
        <v>21</v>
      </c>
      <c r="K425" s="26" t="s">
        <v>88</v>
      </c>
      <c r="L425" s="19"/>
      <c r="M425" s="17"/>
      <c r="N425" s="17"/>
      <c r="O425" s="17"/>
      <c r="P425" s="17"/>
      <c r="Q425" s="17"/>
      <c r="R425" s="17"/>
      <c r="S425" s="110"/>
      <c r="T425" s="131" t="str">
        <f>Table3[[#This Row],[Column12]]</f>
        <v>Auto:</v>
      </c>
      <c r="U425" s="22"/>
      <c r="V425" s="46" t="str">
        <f>IF(Table3[[#This Row],[TagOrderMethod]]="Ratio:","plants per 1 tag",IF(Table3[[#This Row],[TagOrderMethod]]="tags included","",IF(Table3[[#This Row],[TagOrderMethod]]="Qty:","tags",IF(Table3[[#This Row],[TagOrderMethod]]="Auto:",IF(U425&lt;&gt;"","tags","")))))</f>
        <v/>
      </c>
      <c r="W425" s="14">
        <v>25</v>
      </c>
      <c r="X425" s="14" t="str">
        <f>IF(ISNUMBER(SEARCH("tag",Table3[[#This Row],[Notes]])), "Yes", "No")</f>
        <v>No</v>
      </c>
      <c r="Y425" s="14" t="str">
        <f>IF(Table3[[#This Row],[Column11]]="yes","tags included","Auto:")</f>
        <v>Auto:</v>
      </c>
      <c r="Z42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Row],[TagOrderMethod]]="Auto:",IF(U425&gt;0,U425,IF(COUNTBLANK(L425:S425)=8,"",(IF(Table3[[#This Row],[Column11]]&lt;&gt;"no",Table3[[#This Row],[Size]]*(SUM(Table3[[#This Row],[Date 1]:[Date 8]])),"")))),""))),(Table3[[#This Row],[Bundle]])),"")</f>
        <v/>
      </c>
      <c r="AB425" s="86" t="str">
        <f t="shared" si="9"/>
        <v/>
      </c>
      <c r="AC425" s="68"/>
      <c r="AD425" s="37"/>
      <c r="AE425" s="38"/>
      <c r="AF425" s="39"/>
      <c r="AG425" s="111" t="s">
        <v>21</v>
      </c>
      <c r="AH425" s="111" t="s">
        <v>21</v>
      </c>
      <c r="AI425" s="111" t="s">
        <v>21</v>
      </c>
      <c r="AJ425" s="111" t="s">
        <v>21</v>
      </c>
      <c r="AK425" s="111" t="s">
        <v>21</v>
      </c>
      <c r="AL425" s="111" t="s">
        <v>1695</v>
      </c>
      <c r="AM425" s="111" t="b">
        <f>IF(AND(Table3[[#This Row],[Column68]]=TRUE,COUNTBLANK(Table3[[#This Row],[Date 1]:[Date 8]])=8),TRUE,FALSE)</f>
        <v>0</v>
      </c>
      <c r="AN425" s="111" t="b">
        <f>COUNTIF(Table3[[#This Row],[512]:[51]],"yes")&gt;0</f>
        <v>0</v>
      </c>
      <c r="AO425" s="40" t="str">
        <f>IF(Table3[[#This Row],[512]]="yes",Table3[[#This Row],[Column1]],"")</f>
        <v/>
      </c>
      <c r="AP425" s="40" t="str">
        <f>IF(Table3[[#This Row],[250]]="yes",Table3[[#This Row],[Column1.5]],"")</f>
        <v/>
      </c>
      <c r="AQ425" s="40" t="str">
        <f>IF(Table3[[#This Row],[288]]="yes",Table3[[#This Row],[Column2]],"")</f>
        <v/>
      </c>
      <c r="AR425" s="40" t="str">
        <f>IF(Table3[[#This Row],[144]]="yes",Table3[[#This Row],[Column3]],"")</f>
        <v/>
      </c>
      <c r="AS425" s="40" t="str">
        <f>IF(Table3[[#This Row],[26]]="yes",Table3[[#This Row],[Column4]],"")</f>
        <v/>
      </c>
      <c r="AT425" s="40" t="str">
        <f>IF(Table3[[#This Row],[51]]="yes",Table3[[#This Row],[Column5]],"")</f>
        <v/>
      </c>
      <c r="AU425" s="25" t="str">
        <f>IF(COUNTBLANK(Table3[[#This Row],[Date 1]:[Date 8]])=7,IF(Table3[[#This Row],[Column9]]&lt;&gt;"",IF(SUM(L425:S425)&lt;&gt;0,Table3[[#This Row],[Column9]],""),""),(SUBSTITUTE(TRIM(SUBSTITUTE(AO425&amp;","&amp;AP425&amp;","&amp;AQ425&amp;","&amp;AR425&amp;","&amp;AS425&amp;","&amp;AT425&amp;",",","," "))," ",", ")))</f>
        <v/>
      </c>
      <c r="AV425" s="31" t="e">
        <f>IF(COUNTBLANK(L425:AC425)&lt;&gt;13,IF(Table3[[#This Row],[Comments]]="Please order in multiples of 20. Minimum order of 100.",IF(COUNTBLANK(Table3[[#This Row],[Date 1]:[Order]])=12,"",1),1),IF(OR(F425="yes",G425="yes",H425="yes",I425="yes",J425="yes",K425="yes",#REF!="yes"),1,""))</f>
        <v>#REF!</v>
      </c>
    </row>
    <row r="426" spans="2:48" ht="36" thickBot="1" x14ac:dyDescent="0.4">
      <c r="B426" s="125">
        <v>7315</v>
      </c>
      <c r="C426" s="13" t="s">
        <v>457</v>
      </c>
      <c r="D426" s="28" t="s">
        <v>265</v>
      </c>
      <c r="E426" s="108"/>
      <c r="F426" s="109" t="s">
        <v>21</v>
      </c>
      <c r="G426" s="26" t="s">
        <v>21</v>
      </c>
      <c r="H426" s="26" t="s">
        <v>21</v>
      </c>
      <c r="I426" s="26" t="s">
        <v>21</v>
      </c>
      <c r="J426" s="26" t="s">
        <v>21</v>
      </c>
      <c r="K426" s="26" t="s">
        <v>88</v>
      </c>
      <c r="L426" s="19"/>
      <c r="M426" s="17"/>
      <c r="N426" s="17"/>
      <c r="O426" s="17"/>
      <c r="P426" s="17"/>
      <c r="Q426" s="17"/>
      <c r="R426" s="17"/>
      <c r="S426" s="110"/>
      <c r="T426" s="131" t="str">
        <f>Table3[[#This Row],[Column12]]</f>
        <v>Auto:</v>
      </c>
      <c r="U426" s="22"/>
      <c r="V426" s="46" t="str">
        <f>IF(Table3[[#This Row],[TagOrderMethod]]="Ratio:","plants per 1 tag",IF(Table3[[#This Row],[TagOrderMethod]]="tags included","",IF(Table3[[#This Row],[TagOrderMethod]]="Qty:","tags",IF(Table3[[#This Row],[TagOrderMethod]]="Auto:",IF(U426&lt;&gt;"","tags","")))))</f>
        <v/>
      </c>
      <c r="W426" s="14">
        <v>25</v>
      </c>
      <c r="X426" s="14" t="str">
        <f>IF(ISNUMBER(SEARCH("tag",Table3[[#This Row],[Notes]])), "Yes", "No")</f>
        <v>No</v>
      </c>
      <c r="Y426" s="14" t="str">
        <f>IF(Table3[[#This Row],[Column11]]="yes","tags included","Auto:")</f>
        <v>Auto:</v>
      </c>
      <c r="Z42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Row],[TagOrderMethod]]="Auto:",IF(U426&gt;0,U426,IF(COUNTBLANK(L426:S426)=8,"",(IF(Table3[[#This Row],[Column11]]&lt;&gt;"no",Table3[[#This Row],[Size]]*(SUM(Table3[[#This Row],[Date 1]:[Date 8]])),"")))),""))),(Table3[[#This Row],[Bundle]])),"")</f>
        <v/>
      </c>
      <c r="AB426" s="86" t="str">
        <f t="shared" si="9"/>
        <v/>
      </c>
      <c r="AC426" s="68"/>
      <c r="AD426" s="37"/>
      <c r="AE426" s="38"/>
      <c r="AF426" s="39"/>
      <c r="AG426" s="111" t="s">
        <v>21</v>
      </c>
      <c r="AH426" s="111" t="s">
        <v>21</v>
      </c>
      <c r="AI426" s="111" t="s">
        <v>21</v>
      </c>
      <c r="AJ426" s="111" t="s">
        <v>21</v>
      </c>
      <c r="AK426" s="111" t="s">
        <v>21</v>
      </c>
      <c r="AL426" s="111" t="s">
        <v>1696</v>
      </c>
      <c r="AM426" s="111" t="b">
        <f>IF(AND(Table3[[#This Row],[Column68]]=TRUE,COUNTBLANK(Table3[[#This Row],[Date 1]:[Date 8]])=8),TRUE,FALSE)</f>
        <v>0</v>
      </c>
      <c r="AN426" s="111" t="b">
        <f>COUNTIF(Table3[[#This Row],[512]:[51]],"yes")&gt;0</f>
        <v>0</v>
      </c>
      <c r="AO426" s="40" t="str">
        <f>IF(Table3[[#This Row],[512]]="yes",Table3[[#This Row],[Column1]],"")</f>
        <v/>
      </c>
      <c r="AP426" s="40" t="str">
        <f>IF(Table3[[#This Row],[250]]="yes",Table3[[#This Row],[Column1.5]],"")</f>
        <v/>
      </c>
      <c r="AQ426" s="40" t="str">
        <f>IF(Table3[[#This Row],[288]]="yes",Table3[[#This Row],[Column2]],"")</f>
        <v/>
      </c>
      <c r="AR426" s="40" t="str">
        <f>IF(Table3[[#This Row],[144]]="yes",Table3[[#This Row],[Column3]],"")</f>
        <v/>
      </c>
      <c r="AS426" s="40" t="str">
        <f>IF(Table3[[#This Row],[26]]="yes",Table3[[#This Row],[Column4]],"")</f>
        <v/>
      </c>
      <c r="AT426" s="40" t="str">
        <f>IF(Table3[[#This Row],[51]]="yes",Table3[[#This Row],[Column5]],"")</f>
        <v/>
      </c>
      <c r="AU426" s="25" t="str">
        <f>IF(COUNTBLANK(Table3[[#This Row],[Date 1]:[Date 8]])=7,IF(Table3[[#This Row],[Column9]]&lt;&gt;"",IF(SUM(L426:S426)&lt;&gt;0,Table3[[#This Row],[Column9]],""),""),(SUBSTITUTE(TRIM(SUBSTITUTE(AO426&amp;","&amp;AP426&amp;","&amp;AQ426&amp;","&amp;AR426&amp;","&amp;AS426&amp;","&amp;AT426&amp;",",","," "))," ",", ")))</f>
        <v/>
      </c>
      <c r="AV426" s="31" t="e">
        <f>IF(COUNTBLANK(L426:AC426)&lt;&gt;13,IF(Table3[[#This Row],[Comments]]="Please order in multiples of 20. Minimum order of 100.",IF(COUNTBLANK(Table3[[#This Row],[Date 1]:[Order]])=12,"",1),1),IF(OR(F426="yes",G426="yes",H426="yes",I426="yes",J426="yes",K426="yes",#REF!="yes"),1,""))</f>
        <v>#REF!</v>
      </c>
    </row>
    <row r="427" spans="2:48" ht="36" thickBot="1" x14ac:dyDescent="0.4">
      <c r="B427" s="125">
        <v>7320</v>
      </c>
      <c r="C427" s="13" t="s">
        <v>457</v>
      </c>
      <c r="D427" s="28" t="s">
        <v>99</v>
      </c>
      <c r="E427" s="108"/>
      <c r="F427" s="109" t="s">
        <v>21</v>
      </c>
      <c r="G427" s="26" t="s">
        <v>21</v>
      </c>
      <c r="H427" s="26" t="s">
        <v>21</v>
      </c>
      <c r="I427" s="26" t="s">
        <v>21</v>
      </c>
      <c r="J427" s="26" t="s">
        <v>21</v>
      </c>
      <c r="K427" s="26" t="s">
        <v>88</v>
      </c>
      <c r="L427" s="19"/>
      <c r="M427" s="17"/>
      <c r="N427" s="17"/>
      <c r="O427" s="17"/>
      <c r="P427" s="17"/>
      <c r="Q427" s="17"/>
      <c r="R427" s="17"/>
      <c r="S427" s="110"/>
      <c r="T427" s="131" t="str">
        <f>Table3[[#This Row],[Column12]]</f>
        <v>Auto:</v>
      </c>
      <c r="U427" s="22"/>
      <c r="V427" s="46" t="str">
        <f>IF(Table3[[#This Row],[TagOrderMethod]]="Ratio:","plants per 1 tag",IF(Table3[[#This Row],[TagOrderMethod]]="tags included","",IF(Table3[[#This Row],[TagOrderMethod]]="Qty:","tags",IF(Table3[[#This Row],[TagOrderMethod]]="Auto:",IF(U427&lt;&gt;"","tags","")))))</f>
        <v/>
      </c>
      <c r="W427" s="14">
        <v>25</v>
      </c>
      <c r="X427" s="14" t="str">
        <f>IF(ISNUMBER(SEARCH("tag",Table3[[#This Row],[Notes]])), "Yes", "No")</f>
        <v>No</v>
      </c>
      <c r="Y427" s="14" t="str">
        <f>IF(Table3[[#This Row],[Column11]]="yes","tags included","Auto:")</f>
        <v>Auto:</v>
      </c>
      <c r="Z42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Row],[TagOrderMethod]]="Auto:",IF(U427&gt;0,U427,IF(COUNTBLANK(L427:S427)=8,"",(IF(Table3[[#This Row],[Column11]]&lt;&gt;"no",Table3[[#This Row],[Size]]*(SUM(Table3[[#This Row],[Date 1]:[Date 8]])),"")))),""))),(Table3[[#This Row],[Bundle]])),"")</f>
        <v/>
      </c>
      <c r="AB427" s="86" t="str">
        <f t="shared" si="9"/>
        <v/>
      </c>
      <c r="AC427" s="68"/>
      <c r="AD427" s="37"/>
      <c r="AE427" s="38"/>
      <c r="AF427" s="39"/>
      <c r="AG427" s="111" t="s">
        <v>21</v>
      </c>
      <c r="AH427" s="111" t="s">
        <v>21</v>
      </c>
      <c r="AI427" s="111" t="s">
        <v>21</v>
      </c>
      <c r="AJ427" s="111" t="s">
        <v>21</v>
      </c>
      <c r="AK427" s="111" t="s">
        <v>21</v>
      </c>
      <c r="AL427" s="111" t="s">
        <v>1697</v>
      </c>
      <c r="AM427" s="111" t="b">
        <f>IF(AND(Table3[[#This Row],[Column68]]=TRUE,COUNTBLANK(Table3[[#This Row],[Date 1]:[Date 8]])=8),TRUE,FALSE)</f>
        <v>0</v>
      </c>
      <c r="AN427" s="111" t="b">
        <f>COUNTIF(Table3[[#This Row],[512]:[51]],"yes")&gt;0</f>
        <v>0</v>
      </c>
      <c r="AO427" s="40" t="str">
        <f>IF(Table3[[#This Row],[512]]="yes",Table3[[#This Row],[Column1]],"")</f>
        <v/>
      </c>
      <c r="AP427" s="40" t="str">
        <f>IF(Table3[[#This Row],[250]]="yes",Table3[[#This Row],[Column1.5]],"")</f>
        <v/>
      </c>
      <c r="AQ427" s="40" t="str">
        <f>IF(Table3[[#This Row],[288]]="yes",Table3[[#This Row],[Column2]],"")</f>
        <v/>
      </c>
      <c r="AR427" s="40" t="str">
        <f>IF(Table3[[#This Row],[144]]="yes",Table3[[#This Row],[Column3]],"")</f>
        <v/>
      </c>
      <c r="AS427" s="40" t="str">
        <f>IF(Table3[[#This Row],[26]]="yes",Table3[[#This Row],[Column4]],"")</f>
        <v/>
      </c>
      <c r="AT427" s="40" t="str">
        <f>IF(Table3[[#This Row],[51]]="yes",Table3[[#This Row],[Column5]],"")</f>
        <v/>
      </c>
      <c r="AU427" s="25" t="str">
        <f>IF(COUNTBLANK(Table3[[#This Row],[Date 1]:[Date 8]])=7,IF(Table3[[#This Row],[Column9]]&lt;&gt;"",IF(SUM(L427:S427)&lt;&gt;0,Table3[[#This Row],[Column9]],""),""),(SUBSTITUTE(TRIM(SUBSTITUTE(AO427&amp;","&amp;AP427&amp;","&amp;AQ427&amp;","&amp;AR427&amp;","&amp;AS427&amp;","&amp;AT427&amp;",",","," "))," ",", ")))</f>
        <v/>
      </c>
      <c r="AV427" s="31" t="e">
        <f>IF(COUNTBLANK(L427:AC427)&lt;&gt;13,IF(Table3[[#This Row],[Comments]]="Please order in multiples of 20. Minimum order of 100.",IF(COUNTBLANK(Table3[[#This Row],[Date 1]:[Order]])=12,"",1),1),IF(OR(F427="yes",G427="yes",H427="yes",I427="yes",J427="yes",K427="yes",#REF!="yes"),1,""))</f>
        <v>#REF!</v>
      </c>
    </row>
    <row r="428" spans="2:48" ht="36" thickBot="1" x14ac:dyDescent="0.4">
      <c r="B428" s="125">
        <v>7365</v>
      </c>
      <c r="C428" s="13" t="s">
        <v>457</v>
      </c>
      <c r="D428" s="28" t="s">
        <v>220</v>
      </c>
      <c r="E428" s="108"/>
      <c r="F428" s="109" t="s">
        <v>21</v>
      </c>
      <c r="G428" s="26" t="s">
        <v>21</v>
      </c>
      <c r="H428" s="26" t="s">
        <v>21</v>
      </c>
      <c r="I428" s="26" t="s">
        <v>21</v>
      </c>
      <c r="J428" s="26" t="s">
        <v>88</v>
      </c>
      <c r="K428" s="26" t="s">
        <v>21</v>
      </c>
      <c r="L428" s="19"/>
      <c r="M428" s="17"/>
      <c r="N428" s="17"/>
      <c r="O428" s="17"/>
      <c r="P428" s="17"/>
      <c r="Q428" s="17"/>
      <c r="R428" s="17"/>
      <c r="S428" s="110"/>
      <c r="T428" s="131" t="str">
        <f>Table3[[#This Row],[Column12]]</f>
        <v>Auto:</v>
      </c>
      <c r="U428" s="22"/>
      <c r="V428" s="46" t="str">
        <f>IF(Table3[[#This Row],[TagOrderMethod]]="Ratio:","plants per 1 tag",IF(Table3[[#This Row],[TagOrderMethod]]="tags included","",IF(Table3[[#This Row],[TagOrderMethod]]="Qty:","tags",IF(Table3[[#This Row],[TagOrderMethod]]="Auto:",IF(U428&lt;&gt;"","tags","")))))</f>
        <v/>
      </c>
      <c r="W428" s="14">
        <v>25</v>
      </c>
      <c r="X428" s="14" t="str">
        <f>IF(ISNUMBER(SEARCH("tag",Table3[[#This Row],[Notes]])), "Yes", "No")</f>
        <v>No</v>
      </c>
      <c r="Y428" s="14" t="str">
        <f>IF(Table3[[#This Row],[Column11]]="yes","tags included","Auto:")</f>
        <v>Auto:</v>
      </c>
      <c r="Z42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Row],[TagOrderMethod]]="Auto:",IF(U428&gt;0,U428,IF(COUNTBLANK(L428:S428)=8,"",(IF(Table3[[#This Row],[Column11]]&lt;&gt;"no",Table3[[#This Row],[Size]]*(SUM(Table3[[#This Row],[Date 1]:[Date 8]])),"")))),""))),(Table3[[#This Row],[Bundle]])),"")</f>
        <v/>
      </c>
      <c r="AB428" s="86" t="str">
        <f t="shared" si="9"/>
        <v/>
      </c>
      <c r="AC428" s="68"/>
      <c r="AD428" s="37"/>
      <c r="AE428" s="38"/>
      <c r="AF428" s="39"/>
      <c r="AG428" s="111" t="s">
        <v>21</v>
      </c>
      <c r="AH428" s="111" t="s">
        <v>21</v>
      </c>
      <c r="AI428" s="111" t="s">
        <v>21</v>
      </c>
      <c r="AJ428" s="111" t="s">
        <v>21</v>
      </c>
      <c r="AK428" s="111" t="s">
        <v>1698</v>
      </c>
      <c r="AL428" s="111" t="s">
        <v>21</v>
      </c>
      <c r="AM428" s="111" t="b">
        <f>IF(AND(Table3[[#This Row],[Column68]]=TRUE,COUNTBLANK(Table3[[#This Row],[Date 1]:[Date 8]])=8),TRUE,FALSE)</f>
        <v>0</v>
      </c>
      <c r="AN428" s="111" t="b">
        <f>COUNTIF(Table3[[#This Row],[512]:[51]],"yes")&gt;0</f>
        <v>0</v>
      </c>
      <c r="AO428" s="40" t="str">
        <f>IF(Table3[[#This Row],[512]]="yes",Table3[[#This Row],[Column1]],"")</f>
        <v/>
      </c>
      <c r="AP428" s="40" t="str">
        <f>IF(Table3[[#This Row],[250]]="yes",Table3[[#This Row],[Column1.5]],"")</f>
        <v/>
      </c>
      <c r="AQ428" s="40" t="str">
        <f>IF(Table3[[#This Row],[288]]="yes",Table3[[#This Row],[Column2]],"")</f>
        <v/>
      </c>
      <c r="AR428" s="40" t="str">
        <f>IF(Table3[[#This Row],[144]]="yes",Table3[[#This Row],[Column3]],"")</f>
        <v/>
      </c>
      <c r="AS428" s="40" t="str">
        <f>IF(Table3[[#This Row],[26]]="yes",Table3[[#This Row],[Column4]],"")</f>
        <v/>
      </c>
      <c r="AT428" s="40" t="str">
        <f>IF(Table3[[#This Row],[51]]="yes",Table3[[#This Row],[Column5]],"")</f>
        <v/>
      </c>
      <c r="AU428" s="25" t="str">
        <f>IF(COUNTBLANK(Table3[[#This Row],[Date 1]:[Date 8]])=7,IF(Table3[[#This Row],[Column9]]&lt;&gt;"",IF(SUM(L428:S428)&lt;&gt;0,Table3[[#This Row],[Column9]],""),""),(SUBSTITUTE(TRIM(SUBSTITUTE(AO428&amp;","&amp;AP428&amp;","&amp;AQ428&amp;","&amp;AR428&amp;","&amp;AS428&amp;","&amp;AT428&amp;",",","," "))," ",", ")))</f>
        <v/>
      </c>
      <c r="AV428" s="31" t="e">
        <f>IF(COUNTBLANK(L428:AC428)&lt;&gt;13,IF(Table3[[#This Row],[Comments]]="Please order in multiples of 20. Minimum order of 100.",IF(COUNTBLANK(Table3[[#This Row],[Date 1]:[Order]])=12,"",1),1),IF(OR(F428="yes",G428="yes",H428="yes",I428="yes",J428="yes",K428="yes",#REF!="yes"),1,""))</f>
        <v>#REF!</v>
      </c>
    </row>
    <row r="429" spans="2:48" ht="36" thickBot="1" x14ac:dyDescent="0.4">
      <c r="B429" s="125">
        <v>7380</v>
      </c>
      <c r="C429" s="13" t="s">
        <v>457</v>
      </c>
      <c r="D429" s="28" t="s">
        <v>277</v>
      </c>
      <c r="E429" s="108"/>
      <c r="F429" s="109" t="s">
        <v>21</v>
      </c>
      <c r="G429" s="26" t="s">
        <v>21</v>
      </c>
      <c r="H429" s="26" t="s">
        <v>21</v>
      </c>
      <c r="I429" s="26" t="s">
        <v>21</v>
      </c>
      <c r="J429" s="26" t="s">
        <v>88</v>
      </c>
      <c r="K429" s="26" t="s">
        <v>21</v>
      </c>
      <c r="L429" s="19"/>
      <c r="M429" s="17"/>
      <c r="N429" s="17"/>
      <c r="O429" s="17"/>
      <c r="P429" s="17"/>
      <c r="Q429" s="17"/>
      <c r="R429" s="17"/>
      <c r="S429" s="110"/>
      <c r="T429" s="131" t="str">
        <f>Table3[[#This Row],[Column12]]</f>
        <v>Auto:</v>
      </c>
      <c r="U429" s="22"/>
      <c r="V429" s="46" t="str">
        <f>IF(Table3[[#This Row],[TagOrderMethod]]="Ratio:","plants per 1 tag",IF(Table3[[#This Row],[TagOrderMethod]]="tags included","",IF(Table3[[#This Row],[TagOrderMethod]]="Qty:","tags",IF(Table3[[#This Row],[TagOrderMethod]]="Auto:",IF(U429&lt;&gt;"","tags","")))))</f>
        <v/>
      </c>
      <c r="W429" s="14">
        <v>25</v>
      </c>
      <c r="X429" s="14" t="str">
        <f>IF(ISNUMBER(SEARCH("tag",Table3[[#This Row],[Notes]])), "Yes", "No")</f>
        <v>No</v>
      </c>
      <c r="Y429" s="14" t="str">
        <f>IF(Table3[[#This Row],[Column11]]="yes","tags included","Auto:")</f>
        <v>Auto:</v>
      </c>
      <c r="Z42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2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Row],[TagOrderMethod]]="Auto:",IF(U429&gt;0,U429,IF(COUNTBLANK(L429:S429)=8,"",(IF(Table3[[#This Row],[Column11]]&lt;&gt;"no",Table3[[#This Row],[Size]]*(SUM(Table3[[#This Row],[Date 1]:[Date 8]])),"")))),""))),(Table3[[#This Row],[Bundle]])),"")</f>
        <v/>
      </c>
      <c r="AB429" s="86" t="str">
        <f t="shared" si="9"/>
        <v/>
      </c>
      <c r="AC429" s="68"/>
      <c r="AD429" s="37"/>
      <c r="AE429" s="38"/>
      <c r="AF429" s="39"/>
      <c r="AG429" s="111" t="s">
        <v>21</v>
      </c>
      <c r="AH429" s="111" t="s">
        <v>21</v>
      </c>
      <c r="AI429" s="111" t="s">
        <v>21</v>
      </c>
      <c r="AJ429" s="111" t="s">
        <v>21</v>
      </c>
      <c r="AK429" s="111" t="s">
        <v>528</v>
      </c>
      <c r="AL429" s="111" t="s">
        <v>21</v>
      </c>
      <c r="AM429" s="111" t="b">
        <f>IF(AND(Table3[[#This Row],[Column68]]=TRUE,COUNTBLANK(Table3[[#This Row],[Date 1]:[Date 8]])=8),TRUE,FALSE)</f>
        <v>0</v>
      </c>
      <c r="AN429" s="111" t="b">
        <f>COUNTIF(Table3[[#This Row],[512]:[51]],"yes")&gt;0</f>
        <v>0</v>
      </c>
      <c r="AO429" s="40" t="str">
        <f>IF(Table3[[#This Row],[512]]="yes",Table3[[#This Row],[Column1]],"")</f>
        <v/>
      </c>
      <c r="AP429" s="40" t="str">
        <f>IF(Table3[[#This Row],[250]]="yes",Table3[[#This Row],[Column1.5]],"")</f>
        <v/>
      </c>
      <c r="AQ429" s="40" t="str">
        <f>IF(Table3[[#This Row],[288]]="yes",Table3[[#This Row],[Column2]],"")</f>
        <v/>
      </c>
      <c r="AR429" s="40" t="str">
        <f>IF(Table3[[#This Row],[144]]="yes",Table3[[#This Row],[Column3]],"")</f>
        <v/>
      </c>
      <c r="AS429" s="40" t="str">
        <f>IF(Table3[[#This Row],[26]]="yes",Table3[[#This Row],[Column4]],"")</f>
        <v/>
      </c>
      <c r="AT429" s="40" t="str">
        <f>IF(Table3[[#This Row],[51]]="yes",Table3[[#This Row],[Column5]],"")</f>
        <v/>
      </c>
      <c r="AU429" s="25" t="str">
        <f>IF(COUNTBLANK(Table3[[#This Row],[Date 1]:[Date 8]])=7,IF(Table3[[#This Row],[Column9]]&lt;&gt;"",IF(SUM(L429:S429)&lt;&gt;0,Table3[[#This Row],[Column9]],""),""),(SUBSTITUTE(TRIM(SUBSTITUTE(AO429&amp;","&amp;AP429&amp;","&amp;AQ429&amp;","&amp;AR429&amp;","&amp;AS429&amp;","&amp;AT429&amp;",",","," "))," ",", ")))</f>
        <v/>
      </c>
      <c r="AV429" s="31" t="e">
        <f>IF(COUNTBLANK(L429:AC429)&lt;&gt;13,IF(Table3[[#This Row],[Comments]]="Please order in multiples of 20. Minimum order of 100.",IF(COUNTBLANK(Table3[[#This Row],[Date 1]:[Order]])=12,"",1),1),IF(OR(F429="yes",G429="yes",H429="yes",I429="yes",J429="yes",K429="yes",#REF!="yes"),1,""))</f>
        <v>#REF!</v>
      </c>
    </row>
    <row r="430" spans="2:48" ht="36" thickBot="1" x14ac:dyDescent="0.4">
      <c r="B430" s="125">
        <v>7385</v>
      </c>
      <c r="C430" s="13" t="s">
        <v>457</v>
      </c>
      <c r="D430" s="28" t="s">
        <v>100</v>
      </c>
      <c r="E430" s="108"/>
      <c r="F430" s="109" t="s">
        <v>21</v>
      </c>
      <c r="G430" s="26" t="s">
        <v>21</v>
      </c>
      <c r="H430" s="26" t="s">
        <v>21</v>
      </c>
      <c r="I430" s="26" t="s">
        <v>21</v>
      </c>
      <c r="J430" s="26" t="s">
        <v>88</v>
      </c>
      <c r="K430" s="26" t="s">
        <v>21</v>
      </c>
      <c r="L430" s="19"/>
      <c r="M430" s="17"/>
      <c r="N430" s="17"/>
      <c r="O430" s="17"/>
      <c r="P430" s="17"/>
      <c r="Q430" s="17"/>
      <c r="R430" s="17"/>
      <c r="S430" s="110"/>
      <c r="T430" s="131" t="str">
        <f>Table3[[#This Row],[Column12]]</f>
        <v>Auto:</v>
      </c>
      <c r="U430" s="22"/>
      <c r="V430" s="46" t="str">
        <f>IF(Table3[[#This Row],[TagOrderMethod]]="Ratio:","plants per 1 tag",IF(Table3[[#This Row],[TagOrderMethod]]="tags included","",IF(Table3[[#This Row],[TagOrderMethod]]="Qty:","tags",IF(Table3[[#This Row],[TagOrderMethod]]="Auto:",IF(U430&lt;&gt;"","tags","")))))</f>
        <v/>
      </c>
      <c r="W430" s="14">
        <v>50</v>
      </c>
      <c r="X430" s="14" t="str">
        <f>IF(ISNUMBER(SEARCH("tag",Table3[[#This Row],[Notes]])), "Yes", "No")</f>
        <v>No</v>
      </c>
      <c r="Y430" s="14" t="str">
        <f>IF(Table3[[#This Row],[Column11]]="yes","tags included","Auto:")</f>
        <v>Auto:</v>
      </c>
      <c r="Z43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Row],[TagOrderMethod]]="Auto:",IF(U430&gt;0,U430,IF(COUNTBLANK(L430:S430)=8,"",(IF(Table3[[#This Row],[Column11]]&lt;&gt;"no",Table3[[#This Row],[Size]]*(SUM(Table3[[#This Row],[Date 1]:[Date 8]])),"")))),""))),(Table3[[#This Row],[Bundle]])),"")</f>
        <v/>
      </c>
      <c r="AB430" s="86" t="str">
        <f t="shared" si="9"/>
        <v/>
      </c>
      <c r="AC430" s="68"/>
      <c r="AD430" s="37"/>
      <c r="AE430" s="38"/>
      <c r="AF430" s="39"/>
      <c r="AG430" s="111" t="s">
        <v>21</v>
      </c>
      <c r="AH430" s="111" t="s">
        <v>21</v>
      </c>
      <c r="AI430" s="111" t="s">
        <v>21</v>
      </c>
      <c r="AJ430" s="111" t="s">
        <v>21</v>
      </c>
      <c r="AK430" s="111" t="s">
        <v>1699</v>
      </c>
      <c r="AL430" s="111" t="s">
        <v>21</v>
      </c>
      <c r="AM430" s="111" t="b">
        <f>IF(AND(Table3[[#This Row],[Column68]]=TRUE,COUNTBLANK(Table3[[#This Row],[Date 1]:[Date 8]])=8),TRUE,FALSE)</f>
        <v>0</v>
      </c>
      <c r="AN430" s="111" t="b">
        <f>COUNTIF(Table3[[#This Row],[512]:[51]],"yes")&gt;0</f>
        <v>0</v>
      </c>
      <c r="AO430" s="40" t="str">
        <f>IF(Table3[[#This Row],[512]]="yes",Table3[[#This Row],[Column1]],"")</f>
        <v/>
      </c>
      <c r="AP430" s="40" t="str">
        <f>IF(Table3[[#This Row],[250]]="yes",Table3[[#This Row],[Column1.5]],"")</f>
        <v/>
      </c>
      <c r="AQ430" s="40" t="str">
        <f>IF(Table3[[#This Row],[288]]="yes",Table3[[#This Row],[Column2]],"")</f>
        <v/>
      </c>
      <c r="AR430" s="40" t="str">
        <f>IF(Table3[[#This Row],[144]]="yes",Table3[[#This Row],[Column3]],"")</f>
        <v/>
      </c>
      <c r="AS430" s="40" t="str">
        <f>IF(Table3[[#This Row],[26]]="yes",Table3[[#This Row],[Column4]],"")</f>
        <v/>
      </c>
      <c r="AT430" s="40" t="str">
        <f>IF(Table3[[#This Row],[51]]="yes",Table3[[#This Row],[Column5]],"")</f>
        <v/>
      </c>
      <c r="AU430" s="25" t="str">
        <f>IF(COUNTBLANK(Table3[[#This Row],[Date 1]:[Date 8]])=7,IF(Table3[[#This Row],[Column9]]&lt;&gt;"",IF(SUM(L430:S430)&lt;&gt;0,Table3[[#This Row],[Column9]],""),""),(SUBSTITUTE(TRIM(SUBSTITUTE(AO430&amp;","&amp;AP430&amp;","&amp;AQ430&amp;","&amp;AR430&amp;","&amp;AS430&amp;","&amp;AT430&amp;",",","," "))," ",", ")))</f>
        <v/>
      </c>
      <c r="AV430" s="31" t="e">
        <f>IF(COUNTBLANK(L430:AC430)&lt;&gt;13,IF(Table3[[#This Row],[Comments]]="Please order in multiples of 20. Minimum order of 100.",IF(COUNTBLANK(Table3[[#This Row],[Date 1]:[Order]])=12,"",1),1),IF(OR(F430="yes",G430="yes",H430="yes",I430="yes",J430="yes",K430="yes",#REF!="yes"),1,""))</f>
        <v>#REF!</v>
      </c>
    </row>
    <row r="431" spans="2:48" ht="36" thickBot="1" x14ac:dyDescent="0.4">
      <c r="B431" s="125">
        <v>7390</v>
      </c>
      <c r="C431" s="13" t="s">
        <v>457</v>
      </c>
      <c r="D431" s="28" t="s">
        <v>101</v>
      </c>
      <c r="E431" s="108"/>
      <c r="F431" s="109" t="s">
        <v>21</v>
      </c>
      <c r="G431" s="26" t="s">
        <v>21</v>
      </c>
      <c r="H431" s="26" t="s">
        <v>21</v>
      </c>
      <c r="I431" s="26" t="s">
        <v>21</v>
      </c>
      <c r="J431" s="26" t="s">
        <v>88</v>
      </c>
      <c r="K431" s="26" t="s">
        <v>21</v>
      </c>
      <c r="L431" s="19"/>
      <c r="M431" s="17"/>
      <c r="N431" s="17"/>
      <c r="O431" s="17"/>
      <c r="P431" s="17"/>
      <c r="Q431" s="17"/>
      <c r="R431" s="17"/>
      <c r="S431" s="110"/>
      <c r="T431" s="131" t="str">
        <f>Table3[[#This Row],[Column12]]</f>
        <v>Auto:</v>
      </c>
      <c r="U431" s="22"/>
      <c r="V431" s="46" t="str">
        <f>IF(Table3[[#This Row],[TagOrderMethod]]="Ratio:","plants per 1 tag",IF(Table3[[#This Row],[TagOrderMethod]]="tags included","",IF(Table3[[#This Row],[TagOrderMethod]]="Qty:","tags",IF(Table3[[#This Row],[TagOrderMethod]]="Auto:",IF(U431&lt;&gt;"","tags","")))))</f>
        <v/>
      </c>
      <c r="W431" s="14">
        <v>50</v>
      </c>
      <c r="X431" s="14" t="str">
        <f>IF(ISNUMBER(SEARCH("tag",Table3[[#This Row],[Notes]])), "Yes", "No")</f>
        <v>No</v>
      </c>
      <c r="Y431" s="14" t="str">
        <f>IF(Table3[[#This Row],[Column11]]="yes","tags included","Auto:")</f>
        <v>Auto:</v>
      </c>
      <c r="Z43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Row],[TagOrderMethod]]="Auto:",IF(U431&gt;0,U431,IF(COUNTBLANK(L431:S431)=8,"",(IF(Table3[[#This Row],[Column11]]&lt;&gt;"no",Table3[[#This Row],[Size]]*(SUM(Table3[[#This Row],[Date 1]:[Date 8]])),"")))),""))),(Table3[[#This Row],[Bundle]])),"")</f>
        <v/>
      </c>
      <c r="AB431" s="86" t="str">
        <f t="shared" si="9"/>
        <v/>
      </c>
      <c r="AC431" s="68"/>
      <c r="AD431" s="37"/>
      <c r="AE431" s="38"/>
      <c r="AF431" s="39"/>
      <c r="AG431" s="111" t="s">
        <v>21</v>
      </c>
      <c r="AH431" s="111" t="s">
        <v>21</v>
      </c>
      <c r="AI431" s="111" t="s">
        <v>21</v>
      </c>
      <c r="AJ431" s="111" t="s">
        <v>21</v>
      </c>
      <c r="AK431" s="111" t="s">
        <v>738</v>
      </c>
      <c r="AL431" s="111" t="s">
        <v>21</v>
      </c>
      <c r="AM431" s="111" t="b">
        <f>IF(AND(Table3[[#This Row],[Column68]]=TRUE,COUNTBLANK(Table3[[#This Row],[Date 1]:[Date 8]])=8),TRUE,FALSE)</f>
        <v>0</v>
      </c>
      <c r="AN431" s="111" t="b">
        <f>COUNTIF(Table3[[#This Row],[512]:[51]],"yes")&gt;0</f>
        <v>0</v>
      </c>
      <c r="AO431" s="40" t="str">
        <f>IF(Table3[[#This Row],[512]]="yes",Table3[[#This Row],[Column1]],"")</f>
        <v/>
      </c>
      <c r="AP431" s="40" t="str">
        <f>IF(Table3[[#This Row],[250]]="yes",Table3[[#This Row],[Column1.5]],"")</f>
        <v/>
      </c>
      <c r="AQ431" s="40" t="str">
        <f>IF(Table3[[#This Row],[288]]="yes",Table3[[#This Row],[Column2]],"")</f>
        <v/>
      </c>
      <c r="AR431" s="40" t="str">
        <f>IF(Table3[[#This Row],[144]]="yes",Table3[[#This Row],[Column3]],"")</f>
        <v/>
      </c>
      <c r="AS431" s="40" t="str">
        <f>IF(Table3[[#This Row],[26]]="yes",Table3[[#This Row],[Column4]],"")</f>
        <v/>
      </c>
      <c r="AT431" s="40" t="str">
        <f>IF(Table3[[#This Row],[51]]="yes",Table3[[#This Row],[Column5]],"")</f>
        <v/>
      </c>
      <c r="AU431" s="25" t="str">
        <f>IF(COUNTBLANK(Table3[[#This Row],[Date 1]:[Date 8]])=7,IF(Table3[[#This Row],[Column9]]&lt;&gt;"",IF(SUM(L431:S431)&lt;&gt;0,Table3[[#This Row],[Column9]],""),""),(SUBSTITUTE(TRIM(SUBSTITUTE(AO431&amp;","&amp;AP431&amp;","&amp;AQ431&amp;","&amp;AR431&amp;","&amp;AS431&amp;","&amp;AT431&amp;",",","," "))," ",", ")))</f>
        <v/>
      </c>
      <c r="AV431" s="31" t="e">
        <f>IF(COUNTBLANK(L431:AC431)&lt;&gt;13,IF(Table3[[#This Row],[Comments]]="Please order in multiples of 20. Minimum order of 100.",IF(COUNTBLANK(Table3[[#This Row],[Date 1]:[Order]])=12,"",1),1),IF(OR(F431="yes",G431="yes",H431="yes",I431="yes",J431="yes",K431="yes",#REF!="yes"),1,""))</f>
        <v>#REF!</v>
      </c>
    </row>
    <row r="432" spans="2:48" ht="36" thickBot="1" x14ac:dyDescent="0.4">
      <c r="B432" s="125">
        <v>4000</v>
      </c>
      <c r="C432" s="13" t="s">
        <v>457</v>
      </c>
      <c r="D432" s="28" t="s">
        <v>221</v>
      </c>
      <c r="E432" s="108"/>
      <c r="F432" s="109" t="s">
        <v>21</v>
      </c>
      <c r="G432" s="26" t="s">
        <v>21</v>
      </c>
      <c r="H432" s="26" t="s">
        <v>88</v>
      </c>
      <c r="I432" s="26" t="s">
        <v>88</v>
      </c>
      <c r="J432" s="26" t="s">
        <v>88</v>
      </c>
      <c r="K432" s="26" t="s">
        <v>21</v>
      </c>
      <c r="L432" s="19"/>
      <c r="M432" s="17"/>
      <c r="N432" s="17"/>
      <c r="O432" s="17"/>
      <c r="P432" s="17"/>
      <c r="Q432" s="17"/>
      <c r="R432" s="17"/>
      <c r="S432" s="110"/>
      <c r="T432" s="131" t="str">
        <f>Table3[[#This Row],[Column12]]</f>
        <v>Auto:</v>
      </c>
      <c r="U432" s="22"/>
      <c r="V432" s="46" t="str">
        <f>IF(Table3[[#This Row],[TagOrderMethod]]="Ratio:","plants per 1 tag",IF(Table3[[#This Row],[TagOrderMethod]]="tags included","",IF(Table3[[#This Row],[TagOrderMethod]]="Qty:","tags",IF(Table3[[#This Row],[TagOrderMethod]]="Auto:",IF(U432&lt;&gt;"","tags","")))))</f>
        <v/>
      </c>
      <c r="W432" s="14">
        <v>50</v>
      </c>
      <c r="X432" s="14" t="str">
        <f>IF(ISNUMBER(SEARCH("tag",Table3[[#This Row],[Notes]])), "Yes", "No")</f>
        <v>No</v>
      </c>
      <c r="Y432" s="14" t="str">
        <f>IF(Table3[[#This Row],[Column11]]="yes","tags included","Auto:")</f>
        <v>Auto:</v>
      </c>
      <c r="Z43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Row],[TagOrderMethod]]="Auto:",IF(U432&gt;0,U432,IF(COUNTBLANK(L432:S432)=8,"",(IF(Table3[[#This Row],[Column11]]&lt;&gt;"no",Table3[[#This Row],[Size]]*(SUM(Table3[[#This Row],[Date 1]:[Date 8]])),"")))),""))),(Table3[[#This Row],[Bundle]])),"")</f>
        <v/>
      </c>
      <c r="AB432" s="86" t="str">
        <f t="shared" si="9"/>
        <v/>
      </c>
      <c r="AC432" s="68"/>
      <c r="AD432" s="37"/>
      <c r="AE432" s="38"/>
      <c r="AF432" s="39"/>
      <c r="AG432" s="111" t="s">
        <v>21</v>
      </c>
      <c r="AH432" s="111" t="s">
        <v>21</v>
      </c>
      <c r="AI432" s="111" t="s">
        <v>1700</v>
      </c>
      <c r="AJ432" s="111" t="s">
        <v>1701</v>
      </c>
      <c r="AK432" s="111" t="s">
        <v>1702</v>
      </c>
      <c r="AL432" s="111" t="s">
        <v>21</v>
      </c>
      <c r="AM432" s="111" t="b">
        <f>IF(AND(Table3[[#This Row],[Column68]]=TRUE,COUNTBLANK(Table3[[#This Row],[Date 1]:[Date 8]])=8),TRUE,FALSE)</f>
        <v>0</v>
      </c>
      <c r="AN432" s="111" t="b">
        <f>COUNTIF(Table3[[#This Row],[512]:[51]],"yes")&gt;0</f>
        <v>0</v>
      </c>
      <c r="AO432" s="40" t="str">
        <f>IF(Table3[[#This Row],[512]]="yes",Table3[[#This Row],[Column1]],"")</f>
        <v/>
      </c>
      <c r="AP432" s="40" t="str">
        <f>IF(Table3[[#This Row],[250]]="yes",Table3[[#This Row],[Column1.5]],"")</f>
        <v/>
      </c>
      <c r="AQ432" s="40" t="str">
        <f>IF(Table3[[#This Row],[288]]="yes",Table3[[#This Row],[Column2]],"")</f>
        <v/>
      </c>
      <c r="AR432" s="40" t="str">
        <f>IF(Table3[[#This Row],[144]]="yes",Table3[[#This Row],[Column3]],"")</f>
        <v/>
      </c>
      <c r="AS432" s="40" t="str">
        <f>IF(Table3[[#This Row],[26]]="yes",Table3[[#This Row],[Column4]],"")</f>
        <v/>
      </c>
      <c r="AT432" s="40" t="str">
        <f>IF(Table3[[#This Row],[51]]="yes",Table3[[#This Row],[Column5]],"")</f>
        <v/>
      </c>
      <c r="AU432" s="25" t="str">
        <f>IF(COUNTBLANK(Table3[[#This Row],[Date 1]:[Date 8]])=7,IF(Table3[[#This Row],[Column9]]&lt;&gt;"",IF(SUM(L432:S432)&lt;&gt;0,Table3[[#This Row],[Column9]],""),""),(SUBSTITUTE(TRIM(SUBSTITUTE(AO432&amp;","&amp;AP432&amp;","&amp;AQ432&amp;","&amp;AR432&amp;","&amp;AS432&amp;","&amp;AT432&amp;",",","," "))," ",", ")))</f>
        <v/>
      </c>
      <c r="AV432" s="31" t="e">
        <f>IF(COUNTBLANK(L432:AC432)&lt;&gt;13,IF(Table3[[#This Row],[Comments]]="Please order in multiples of 20. Minimum order of 100.",IF(COUNTBLANK(Table3[[#This Row],[Date 1]:[Order]])=12,"",1),1),IF(OR(F432="yes",G432="yes",H432="yes",I432="yes",J432="yes",K432="yes",#REF!="yes"),1,""))</f>
        <v>#REF!</v>
      </c>
    </row>
    <row r="433" spans="2:48" ht="36" thickBot="1" x14ac:dyDescent="0.4">
      <c r="B433" s="125">
        <v>4010</v>
      </c>
      <c r="C433" s="13" t="s">
        <v>457</v>
      </c>
      <c r="D433" s="28" t="s">
        <v>153</v>
      </c>
      <c r="E433" s="108"/>
      <c r="F433" s="109" t="s">
        <v>21</v>
      </c>
      <c r="G433" s="26" t="s">
        <v>21</v>
      </c>
      <c r="H433" s="26" t="s">
        <v>88</v>
      </c>
      <c r="I433" s="26" t="s">
        <v>88</v>
      </c>
      <c r="J433" s="26" t="s">
        <v>88</v>
      </c>
      <c r="K433" s="26" t="s">
        <v>21</v>
      </c>
      <c r="L433" s="19"/>
      <c r="M433" s="17"/>
      <c r="N433" s="17"/>
      <c r="O433" s="17"/>
      <c r="P433" s="17"/>
      <c r="Q433" s="17"/>
      <c r="R433" s="17"/>
      <c r="S433" s="110"/>
      <c r="T433" s="131" t="str">
        <f>Table3[[#This Row],[Column12]]</f>
        <v>Auto:</v>
      </c>
      <c r="U433" s="22"/>
      <c r="V433" s="46" t="str">
        <f>IF(Table3[[#This Row],[TagOrderMethod]]="Ratio:","plants per 1 tag",IF(Table3[[#This Row],[TagOrderMethod]]="tags included","",IF(Table3[[#This Row],[TagOrderMethod]]="Qty:","tags",IF(Table3[[#This Row],[TagOrderMethod]]="Auto:",IF(U433&lt;&gt;"","tags","")))))</f>
        <v/>
      </c>
      <c r="W433" s="14">
        <v>25</v>
      </c>
      <c r="X433" s="14" t="str">
        <f>IF(ISNUMBER(SEARCH("tag",Table3[[#This Row],[Notes]])), "Yes", "No")</f>
        <v>No</v>
      </c>
      <c r="Y433" s="14" t="str">
        <f>IF(Table3[[#This Row],[Column11]]="yes","tags included","Auto:")</f>
        <v>Auto:</v>
      </c>
      <c r="Z43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Row],[TagOrderMethod]]="Auto:",IF(U433&gt;0,U433,IF(COUNTBLANK(L433:S433)=8,"",(IF(Table3[[#This Row],[Column11]]&lt;&gt;"no",Table3[[#This Row],[Size]]*(SUM(Table3[[#This Row],[Date 1]:[Date 8]])),"")))),""))),(Table3[[#This Row],[Bundle]])),"")</f>
        <v/>
      </c>
      <c r="AB433" s="86" t="str">
        <f t="shared" si="9"/>
        <v/>
      </c>
      <c r="AC433" s="68"/>
      <c r="AD433" s="37"/>
      <c r="AE433" s="38"/>
      <c r="AF433" s="39"/>
      <c r="AG433" s="111" t="s">
        <v>21</v>
      </c>
      <c r="AH433" s="111" t="s">
        <v>21</v>
      </c>
      <c r="AI433" s="111" t="s">
        <v>1703</v>
      </c>
      <c r="AJ433" s="111" t="s">
        <v>1704</v>
      </c>
      <c r="AK433" s="111" t="s">
        <v>1705</v>
      </c>
      <c r="AL433" s="111" t="s">
        <v>21</v>
      </c>
      <c r="AM433" s="111" t="b">
        <f>IF(AND(Table3[[#This Row],[Column68]]=TRUE,COUNTBLANK(Table3[[#This Row],[Date 1]:[Date 8]])=8),TRUE,FALSE)</f>
        <v>0</v>
      </c>
      <c r="AN433" s="111" t="b">
        <f>COUNTIF(Table3[[#This Row],[512]:[51]],"yes")&gt;0</f>
        <v>0</v>
      </c>
      <c r="AO433" s="40" t="str">
        <f>IF(Table3[[#This Row],[512]]="yes",Table3[[#This Row],[Column1]],"")</f>
        <v/>
      </c>
      <c r="AP433" s="40" t="str">
        <f>IF(Table3[[#This Row],[250]]="yes",Table3[[#This Row],[Column1.5]],"")</f>
        <v/>
      </c>
      <c r="AQ433" s="40" t="str">
        <f>IF(Table3[[#This Row],[288]]="yes",Table3[[#This Row],[Column2]],"")</f>
        <v/>
      </c>
      <c r="AR433" s="40" t="str">
        <f>IF(Table3[[#This Row],[144]]="yes",Table3[[#This Row],[Column3]],"")</f>
        <v/>
      </c>
      <c r="AS433" s="40" t="str">
        <f>IF(Table3[[#This Row],[26]]="yes",Table3[[#This Row],[Column4]],"")</f>
        <v/>
      </c>
      <c r="AT433" s="40" t="str">
        <f>IF(Table3[[#This Row],[51]]="yes",Table3[[#This Row],[Column5]],"")</f>
        <v/>
      </c>
      <c r="AU433" s="25" t="str">
        <f>IF(COUNTBLANK(Table3[[#This Row],[Date 1]:[Date 8]])=7,IF(Table3[[#This Row],[Column9]]&lt;&gt;"",IF(SUM(L433:S433)&lt;&gt;0,Table3[[#This Row],[Column9]],""),""),(SUBSTITUTE(TRIM(SUBSTITUTE(AO433&amp;","&amp;AP433&amp;","&amp;AQ433&amp;","&amp;AR433&amp;","&amp;AS433&amp;","&amp;AT433&amp;",",","," "))," ",", ")))</f>
        <v/>
      </c>
      <c r="AV433" s="31" t="e">
        <f>IF(COUNTBLANK(L433:AC433)&lt;&gt;13,IF(Table3[[#This Row],[Comments]]="Please order in multiples of 20. Minimum order of 100.",IF(COUNTBLANK(Table3[[#This Row],[Date 1]:[Order]])=12,"",1),1),IF(OR(F433="yes",G433="yes",H433="yes",I433="yes",J433="yes",K433="yes",#REF!="yes"),1,""))</f>
        <v>#REF!</v>
      </c>
    </row>
    <row r="434" spans="2:48" ht="36" thickBot="1" x14ac:dyDescent="0.4">
      <c r="B434" s="125">
        <v>4020</v>
      </c>
      <c r="C434" s="13" t="s">
        <v>457</v>
      </c>
      <c r="D434" s="28" t="s">
        <v>222</v>
      </c>
      <c r="E434" s="108"/>
      <c r="F434" s="109" t="s">
        <v>21</v>
      </c>
      <c r="G434" s="26" t="s">
        <v>21</v>
      </c>
      <c r="H434" s="26" t="s">
        <v>88</v>
      </c>
      <c r="I434" s="26" t="s">
        <v>88</v>
      </c>
      <c r="J434" s="26" t="s">
        <v>88</v>
      </c>
      <c r="K434" s="26" t="s">
        <v>21</v>
      </c>
      <c r="L434" s="19"/>
      <c r="M434" s="17"/>
      <c r="N434" s="17"/>
      <c r="O434" s="17"/>
      <c r="P434" s="17"/>
      <c r="Q434" s="17"/>
      <c r="R434" s="17"/>
      <c r="S434" s="110"/>
      <c r="T434" s="131" t="str">
        <f>Table3[[#This Row],[Column12]]</f>
        <v>Auto:</v>
      </c>
      <c r="U434" s="22"/>
      <c r="V434" s="46" t="str">
        <f>IF(Table3[[#This Row],[TagOrderMethod]]="Ratio:","plants per 1 tag",IF(Table3[[#This Row],[TagOrderMethod]]="tags included","",IF(Table3[[#This Row],[TagOrderMethod]]="Qty:","tags",IF(Table3[[#This Row],[TagOrderMethod]]="Auto:",IF(U434&lt;&gt;"","tags","")))))</f>
        <v/>
      </c>
      <c r="W434" s="14">
        <v>50</v>
      </c>
      <c r="X434" s="14" t="str">
        <f>IF(ISNUMBER(SEARCH("tag",Table3[[#This Row],[Notes]])), "Yes", "No")</f>
        <v>No</v>
      </c>
      <c r="Y434" s="14" t="str">
        <f>IF(Table3[[#This Row],[Column11]]="yes","tags included","Auto:")</f>
        <v>Auto:</v>
      </c>
      <c r="Z43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Row],[TagOrderMethod]]="Auto:",IF(U434&gt;0,U434,IF(COUNTBLANK(L434:S434)=8,"",(IF(Table3[[#This Row],[Column11]]&lt;&gt;"no",Table3[[#This Row],[Size]]*(SUM(Table3[[#This Row],[Date 1]:[Date 8]])),"")))),""))),(Table3[[#This Row],[Bundle]])),"")</f>
        <v/>
      </c>
      <c r="AB434" s="86" t="str">
        <f t="shared" si="9"/>
        <v/>
      </c>
      <c r="AC434" s="68"/>
      <c r="AD434" s="37"/>
      <c r="AE434" s="38"/>
      <c r="AF434" s="39"/>
      <c r="AG434" s="111" t="s">
        <v>21</v>
      </c>
      <c r="AH434" s="111" t="s">
        <v>21</v>
      </c>
      <c r="AI434" s="111" t="s">
        <v>1706</v>
      </c>
      <c r="AJ434" s="111" t="s">
        <v>1707</v>
      </c>
      <c r="AK434" s="111" t="s">
        <v>1708</v>
      </c>
      <c r="AL434" s="111" t="s">
        <v>21</v>
      </c>
      <c r="AM434" s="111" t="b">
        <f>IF(AND(Table3[[#This Row],[Column68]]=TRUE,COUNTBLANK(Table3[[#This Row],[Date 1]:[Date 8]])=8),TRUE,FALSE)</f>
        <v>0</v>
      </c>
      <c r="AN434" s="111" t="b">
        <f>COUNTIF(Table3[[#This Row],[512]:[51]],"yes")&gt;0</f>
        <v>0</v>
      </c>
      <c r="AO434" s="40" t="str">
        <f>IF(Table3[[#This Row],[512]]="yes",Table3[[#This Row],[Column1]],"")</f>
        <v/>
      </c>
      <c r="AP434" s="40" t="str">
        <f>IF(Table3[[#This Row],[250]]="yes",Table3[[#This Row],[Column1.5]],"")</f>
        <v/>
      </c>
      <c r="AQ434" s="40" t="str">
        <f>IF(Table3[[#This Row],[288]]="yes",Table3[[#This Row],[Column2]],"")</f>
        <v/>
      </c>
      <c r="AR434" s="40" t="str">
        <f>IF(Table3[[#This Row],[144]]="yes",Table3[[#This Row],[Column3]],"")</f>
        <v/>
      </c>
      <c r="AS434" s="40" t="str">
        <f>IF(Table3[[#This Row],[26]]="yes",Table3[[#This Row],[Column4]],"")</f>
        <v/>
      </c>
      <c r="AT434" s="40" t="str">
        <f>IF(Table3[[#This Row],[51]]="yes",Table3[[#This Row],[Column5]],"")</f>
        <v/>
      </c>
      <c r="AU434" s="25" t="str">
        <f>IF(COUNTBLANK(Table3[[#This Row],[Date 1]:[Date 8]])=7,IF(Table3[[#This Row],[Column9]]&lt;&gt;"",IF(SUM(L434:S434)&lt;&gt;0,Table3[[#This Row],[Column9]],""),""),(SUBSTITUTE(TRIM(SUBSTITUTE(AO434&amp;","&amp;AP434&amp;","&amp;AQ434&amp;","&amp;AR434&amp;","&amp;AS434&amp;","&amp;AT434&amp;",",","," "))," ",", ")))</f>
        <v/>
      </c>
      <c r="AV434" s="31" t="e">
        <f>IF(COUNTBLANK(L434:AC434)&lt;&gt;13,IF(Table3[[#This Row],[Comments]]="Please order in multiples of 20. Minimum order of 100.",IF(COUNTBLANK(Table3[[#This Row],[Date 1]:[Order]])=12,"",1),1),IF(OR(F434="yes",G434="yes",H434="yes",I434="yes",J434="yes",K434="yes",#REF!="yes"),1,""))</f>
        <v>#REF!</v>
      </c>
    </row>
    <row r="435" spans="2:48" ht="36" thickBot="1" x14ac:dyDescent="0.4">
      <c r="B435" s="125">
        <v>4030</v>
      </c>
      <c r="C435" s="13" t="s">
        <v>457</v>
      </c>
      <c r="D435" s="28" t="s">
        <v>223</v>
      </c>
      <c r="E435" s="108"/>
      <c r="F435" s="109" t="s">
        <v>21</v>
      </c>
      <c r="G435" s="26" t="s">
        <v>21</v>
      </c>
      <c r="H435" s="26" t="s">
        <v>88</v>
      </c>
      <c r="I435" s="26" t="s">
        <v>88</v>
      </c>
      <c r="J435" s="26" t="s">
        <v>88</v>
      </c>
      <c r="K435" s="26" t="s">
        <v>21</v>
      </c>
      <c r="L435" s="19"/>
      <c r="M435" s="17"/>
      <c r="N435" s="17"/>
      <c r="O435" s="17"/>
      <c r="P435" s="17"/>
      <c r="Q435" s="17"/>
      <c r="R435" s="17"/>
      <c r="S435" s="110"/>
      <c r="T435" s="131" t="str">
        <f>Table3[[#This Row],[Column12]]</f>
        <v>Auto:</v>
      </c>
      <c r="U435" s="22"/>
      <c r="V435" s="46" t="str">
        <f>IF(Table3[[#This Row],[TagOrderMethod]]="Ratio:","plants per 1 tag",IF(Table3[[#This Row],[TagOrderMethod]]="tags included","",IF(Table3[[#This Row],[TagOrderMethod]]="Qty:","tags",IF(Table3[[#This Row],[TagOrderMethod]]="Auto:",IF(U435&lt;&gt;"","tags","")))))</f>
        <v/>
      </c>
      <c r="W435" s="14">
        <v>25</v>
      </c>
      <c r="X435" s="14" t="str">
        <f>IF(ISNUMBER(SEARCH("tag",Table3[[#This Row],[Notes]])), "Yes", "No")</f>
        <v>No</v>
      </c>
      <c r="Y435" s="14" t="str">
        <f>IF(Table3[[#This Row],[Column11]]="yes","tags included","Auto:")</f>
        <v>Auto:</v>
      </c>
      <c r="Z43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Row],[TagOrderMethod]]="Auto:",IF(U435&gt;0,U435,IF(COUNTBLANK(L435:S435)=8,"",(IF(Table3[[#This Row],[Column11]]&lt;&gt;"no",Table3[[#This Row],[Size]]*(SUM(Table3[[#This Row],[Date 1]:[Date 8]])),"")))),""))),(Table3[[#This Row],[Bundle]])),"")</f>
        <v/>
      </c>
      <c r="AB435" s="86" t="str">
        <f t="shared" si="9"/>
        <v/>
      </c>
      <c r="AC435" s="68"/>
      <c r="AD435" s="37"/>
      <c r="AE435" s="38"/>
      <c r="AF435" s="39"/>
      <c r="AG435" s="111" t="s">
        <v>21</v>
      </c>
      <c r="AH435" s="111" t="s">
        <v>21</v>
      </c>
      <c r="AI435" s="111" t="s">
        <v>1709</v>
      </c>
      <c r="AJ435" s="111" t="s">
        <v>1710</v>
      </c>
      <c r="AK435" s="111" t="s">
        <v>1711</v>
      </c>
      <c r="AL435" s="111" t="s">
        <v>21</v>
      </c>
      <c r="AM435" s="111" t="b">
        <f>IF(AND(Table3[[#This Row],[Column68]]=TRUE,COUNTBLANK(Table3[[#This Row],[Date 1]:[Date 8]])=8),TRUE,FALSE)</f>
        <v>0</v>
      </c>
      <c r="AN435" s="111" t="b">
        <f>COUNTIF(Table3[[#This Row],[512]:[51]],"yes")&gt;0</f>
        <v>0</v>
      </c>
      <c r="AO435" s="40" t="str">
        <f>IF(Table3[[#This Row],[512]]="yes",Table3[[#This Row],[Column1]],"")</f>
        <v/>
      </c>
      <c r="AP435" s="40" t="str">
        <f>IF(Table3[[#This Row],[250]]="yes",Table3[[#This Row],[Column1.5]],"")</f>
        <v/>
      </c>
      <c r="AQ435" s="40" t="str">
        <f>IF(Table3[[#This Row],[288]]="yes",Table3[[#This Row],[Column2]],"")</f>
        <v/>
      </c>
      <c r="AR435" s="40" t="str">
        <f>IF(Table3[[#This Row],[144]]="yes",Table3[[#This Row],[Column3]],"")</f>
        <v/>
      </c>
      <c r="AS435" s="40" t="str">
        <f>IF(Table3[[#This Row],[26]]="yes",Table3[[#This Row],[Column4]],"")</f>
        <v/>
      </c>
      <c r="AT435" s="40" t="str">
        <f>IF(Table3[[#This Row],[51]]="yes",Table3[[#This Row],[Column5]],"")</f>
        <v/>
      </c>
      <c r="AU435" s="25" t="str">
        <f>IF(COUNTBLANK(Table3[[#This Row],[Date 1]:[Date 8]])=7,IF(Table3[[#This Row],[Column9]]&lt;&gt;"",IF(SUM(L435:S435)&lt;&gt;0,Table3[[#This Row],[Column9]],""),""),(SUBSTITUTE(TRIM(SUBSTITUTE(AO435&amp;","&amp;AP435&amp;","&amp;AQ435&amp;","&amp;AR435&amp;","&amp;AS435&amp;","&amp;AT435&amp;",",","," "))," ",", ")))</f>
        <v/>
      </c>
      <c r="AV435" s="31" t="e">
        <f>IF(COUNTBLANK(L435:AC435)&lt;&gt;13,IF(Table3[[#This Row],[Comments]]="Please order in multiples of 20. Minimum order of 100.",IF(COUNTBLANK(Table3[[#This Row],[Date 1]:[Order]])=12,"",1),1),IF(OR(F435="yes",G435="yes",H435="yes",I435="yes",J435="yes",K435="yes",#REF!="yes"),1,""))</f>
        <v>#REF!</v>
      </c>
    </row>
    <row r="436" spans="2:48" ht="36" thickBot="1" x14ac:dyDescent="0.4">
      <c r="B436" s="125">
        <v>4310</v>
      </c>
      <c r="C436" s="13" t="s">
        <v>457</v>
      </c>
      <c r="D436" s="28" t="s">
        <v>102</v>
      </c>
      <c r="E436" s="108"/>
      <c r="F436" s="109" t="s">
        <v>21</v>
      </c>
      <c r="G436" s="26" t="s">
        <v>21</v>
      </c>
      <c r="H436" s="26" t="s">
        <v>88</v>
      </c>
      <c r="I436" s="26" t="s">
        <v>88</v>
      </c>
      <c r="J436" s="26" t="s">
        <v>88</v>
      </c>
      <c r="K436" s="26" t="s">
        <v>21</v>
      </c>
      <c r="L436" s="19"/>
      <c r="M436" s="17"/>
      <c r="N436" s="17"/>
      <c r="O436" s="17"/>
      <c r="P436" s="17"/>
      <c r="Q436" s="17"/>
      <c r="R436" s="17"/>
      <c r="S436" s="110"/>
      <c r="T436" s="131" t="str">
        <f>Table3[[#This Row],[Column12]]</f>
        <v>Auto:</v>
      </c>
      <c r="U436" s="22"/>
      <c r="V436" s="46" t="str">
        <f>IF(Table3[[#This Row],[TagOrderMethod]]="Ratio:","plants per 1 tag",IF(Table3[[#This Row],[TagOrderMethod]]="tags included","",IF(Table3[[#This Row],[TagOrderMethod]]="Qty:","tags",IF(Table3[[#This Row],[TagOrderMethod]]="Auto:",IF(U436&lt;&gt;"","tags","")))))</f>
        <v/>
      </c>
      <c r="W436" s="14">
        <v>25</v>
      </c>
      <c r="X436" s="14" t="str">
        <f>IF(ISNUMBER(SEARCH("tag",Table3[[#This Row],[Notes]])), "Yes", "No")</f>
        <v>No</v>
      </c>
      <c r="Y436" s="14" t="str">
        <f>IF(Table3[[#This Row],[Column11]]="yes","tags included","Auto:")</f>
        <v>Auto:</v>
      </c>
      <c r="Z43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Row],[TagOrderMethod]]="Auto:",IF(U436&gt;0,U436,IF(COUNTBLANK(L436:S436)=8,"",(IF(Table3[[#This Row],[Column11]]&lt;&gt;"no",Table3[[#This Row],[Size]]*(SUM(Table3[[#This Row],[Date 1]:[Date 8]])),"")))),""))),(Table3[[#This Row],[Bundle]])),"")</f>
        <v/>
      </c>
      <c r="AB436" s="86" t="str">
        <f t="shared" si="9"/>
        <v/>
      </c>
      <c r="AC436" s="68"/>
      <c r="AD436" s="37"/>
      <c r="AE436" s="38"/>
      <c r="AF436" s="39"/>
      <c r="AG436" s="111" t="s">
        <v>21</v>
      </c>
      <c r="AH436" s="111" t="s">
        <v>21</v>
      </c>
      <c r="AI436" s="111" t="s">
        <v>1712</v>
      </c>
      <c r="AJ436" s="111" t="s">
        <v>1713</v>
      </c>
      <c r="AK436" s="111" t="s">
        <v>1714</v>
      </c>
      <c r="AL436" s="111" t="s">
        <v>21</v>
      </c>
      <c r="AM436" s="111" t="b">
        <f>IF(AND(Table3[[#This Row],[Column68]]=TRUE,COUNTBLANK(Table3[[#This Row],[Date 1]:[Date 8]])=8),TRUE,FALSE)</f>
        <v>0</v>
      </c>
      <c r="AN436" s="111" t="b">
        <f>COUNTIF(Table3[[#This Row],[512]:[51]],"yes")&gt;0</f>
        <v>0</v>
      </c>
      <c r="AO436" s="40" t="str">
        <f>IF(Table3[[#This Row],[512]]="yes",Table3[[#This Row],[Column1]],"")</f>
        <v/>
      </c>
      <c r="AP436" s="40" t="str">
        <f>IF(Table3[[#This Row],[250]]="yes",Table3[[#This Row],[Column1.5]],"")</f>
        <v/>
      </c>
      <c r="AQ436" s="40" t="str">
        <f>IF(Table3[[#This Row],[288]]="yes",Table3[[#This Row],[Column2]],"")</f>
        <v/>
      </c>
      <c r="AR436" s="40" t="str">
        <f>IF(Table3[[#This Row],[144]]="yes",Table3[[#This Row],[Column3]],"")</f>
        <v/>
      </c>
      <c r="AS436" s="40" t="str">
        <f>IF(Table3[[#This Row],[26]]="yes",Table3[[#This Row],[Column4]],"")</f>
        <v/>
      </c>
      <c r="AT436" s="40" t="str">
        <f>IF(Table3[[#This Row],[51]]="yes",Table3[[#This Row],[Column5]],"")</f>
        <v/>
      </c>
      <c r="AU436" s="25" t="str">
        <f>IF(COUNTBLANK(Table3[[#This Row],[Date 1]:[Date 8]])=7,IF(Table3[[#This Row],[Column9]]&lt;&gt;"",IF(SUM(L436:S436)&lt;&gt;0,Table3[[#This Row],[Column9]],""),""),(SUBSTITUTE(TRIM(SUBSTITUTE(AO436&amp;","&amp;AP436&amp;","&amp;AQ436&amp;","&amp;AR436&amp;","&amp;AS436&amp;","&amp;AT436&amp;",",","," "))," ",", ")))</f>
        <v/>
      </c>
      <c r="AV436" s="31" t="e">
        <f>IF(COUNTBLANK(L436:AC436)&lt;&gt;13,IF(Table3[[#This Row],[Comments]]="Please order in multiples of 20. Minimum order of 100.",IF(COUNTBLANK(Table3[[#This Row],[Date 1]:[Order]])=12,"",1),1),IF(OR(F436="yes",G436="yes",H436="yes",I436="yes",J436="yes",K436="yes",#REF!="yes"),1,""))</f>
        <v>#REF!</v>
      </c>
    </row>
    <row r="437" spans="2:48" ht="36" thickBot="1" x14ac:dyDescent="0.4">
      <c r="B437" s="125">
        <v>4320</v>
      </c>
      <c r="C437" s="13" t="s">
        <v>457</v>
      </c>
      <c r="D437" s="28" t="s">
        <v>224</v>
      </c>
      <c r="E437" s="108"/>
      <c r="F437" s="109" t="s">
        <v>21</v>
      </c>
      <c r="G437" s="26" t="s">
        <v>21</v>
      </c>
      <c r="H437" s="26" t="s">
        <v>88</v>
      </c>
      <c r="I437" s="26" t="s">
        <v>88</v>
      </c>
      <c r="J437" s="26" t="s">
        <v>88</v>
      </c>
      <c r="K437" s="26" t="s">
        <v>21</v>
      </c>
      <c r="L437" s="19"/>
      <c r="M437" s="17"/>
      <c r="N437" s="17"/>
      <c r="O437" s="17"/>
      <c r="P437" s="17"/>
      <c r="Q437" s="17"/>
      <c r="R437" s="17"/>
      <c r="S437" s="110"/>
      <c r="T437" s="131" t="str">
        <f>Table3[[#This Row],[Column12]]</f>
        <v>Auto:</v>
      </c>
      <c r="U437" s="22"/>
      <c r="V437" s="46" t="str">
        <f>IF(Table3[[#This Row],[TagOrderMethod]]="Ratio:","plants per 1 tag",IF(Table3[[#This Row],[TagOrderMethod]]="tags included","",IF(Table3[[#This Row],[TagOrderMethod]]="Qty:","tags",IF(Table3[[#This Row],[TagOrderMethod]]="Auto:",IF(U437&lt;&gt;"","tags","")))))</f>
        <v/>
      </c>
      <c r="W437" s="14">
        <v>25</v>
      </c>
      <c r="X437" s="14" t="str">
        <f>IF(ISNUMBER(SEARCH("tag",Table3[[#This Row],[Notes]])), "Yes", "No")</f>
        <v>No</v>
      </c>
      <c r="Y437" s="14" t="str">
        <f>IF(Table3[[#This Row],[Column11]]="yes","tags included","Auto:")</f>
        <v>Auto:</v>
      </c>
      <c r="Z43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Row],[TagOrderMethod]]="Auto:",IF(U437&gt;0,U437,IF(COUNTBLANK(L437:S437)=8,"",(IF(Table3[[#This Row],[Column11]]&lt;&gt;"no",Table3[[#This Row],[Size]]*(SUM(Table3[[#This Row],[Date 1]:[Date 8]])),"")))),""))),(Table3[[#This Row],[Bundle]])),"")</f>
        <v/>
      </c>
      <c r="AB437" s="86" t="str">
        <f t="shared" si="9"/>
        <v/>
      </c>
      <c r="AC437" s="68"/>
      <c r="AD437" s="37"/>
      <c r="AE437" s="38"/>
      <c r="AF437" s="39"/>
      <c r="AG437" s="111" t="s">
        <v>21</v>
      </c>
      <c r="AH437" s="111" t="s">
        <v>21</v>
      </c>
      <c r="AI437" s="111" t="s">
        <v>1715</v>
      </c>
      <c r="AJ437" s="111" t="s">
        <v>1716</v>
      </c>
      <c r="AK437" s="111" t="s">
        <v>1717</v>
      </c>
      <c r="AL437" s="111" t="s">
        <v>21</v>
      </c>
      <c r="AM437" s="111" t="b">
        <f>IF(AND(Table3[[#This Row],[Column68]]=TRUE,COUNTBLANK(Table3[[#This Row],[Date 1]:[Date 8]])=8),TRUE,FALSE)</f>
        <v>0</v>
      </c>
      <c r="AN437" s="111" t="b">
        <f>COUNTIF(Table3[[#This Row],[512]:[51]],"yes")&gt;0</f>
        <v>0</v>
      </c>
      <c r="AO437" s="40" t="str">
        <f>IF(Table3[[#This Row],[512]]="yes",Table3[[#This Row],[Column1]],"")</f>
        <v/>
      </c>
      <c r="AP437" s="40" t="str">
        <f>IF(Table3[[#This Row],[250]]="yes",Table3[[#This Row],[Column1.5]],"")</f>
        <v/>
      </c>
      <c r="AQ437" s="40" t="str">
        <f>IF(Table3[[#This Row],[288]]="yes",Table3[[#This Row],[Column2]],"")</f>
        <v/>
      </c>
      <c r="AR437" s="40" t="str">
        <f>IF(Table3[[#This Row],[144]]="yes",Table3[[#This Row],[Column3]],"")</f>
        <v/>
      </c>
      <c r="AS437" s="40" t="str">
        <f>IF(Table3[[#This Row],[26]]="yes",Table3[[#This Row],[Column4]],"")</f>
        <v/>
      </c>
      <c r="AT437" s="40" t="str">
        <f>IF(Table3[[#This Row],[51]]="yes",Table3[[#This Row],[Column5]],"")</f>
        <v/>
      </c>
      <c r="AU437" s="25" t="str">
        <f>IF(COUNTBLANK(Table3[[#This Row],[Date 1]:[Date 8]])=7,IF(Table3[[#This Row],[Column9]]&lt;&gt;"",IF(SUM(L437:S437)&lt;&gt;0,Table3[[#This Row],[Column9]],""),""),(SUBSTITUTE(TRIM(SUBSTITUTE(AO437&amp;","&amp;AP437&amp;","&amp;AQ437&amp;","&amp;AR437&amp;","&amp;AS437&amp;","&amp;AT437&amp;",",","," "))," ",", ")))</f>
        <v/>
      </c>
      <c r="AV437" s="31" t="e">
        <f>IF(COUNTBLANK(L437:AC437)&lt;&gt;13,IF(Table3[[#This Row],[Comments]]="Please order in multiples of 20. Minimum order of 100.",IF(COUNTBLANK(Table3[[#This Row],[Date 1]:[Order]])=12,"",1),1),IF(OR(F437="yes",G437="yes",H437="yes",I437="yes",J437="yes",K437="yes",#REF!="yes"),1,""))</f>
        <v>#REF!</v>
      </c>
    </row>
    <row r="438" spans="2:48" ht="36" thickBot="1" x14ac:dyDescent="0.4">
      <c r="B438" s="125">
        <v>7510</v>
      </c>
      <c r="C438" s="13" t="s">
        <v>457</v>
      </c>
      <c r="D438" s="28" t="s">
        <v>700</v>
      </c>
      <c r="E438" s="108"/>
      <c r="F438" s="109" t="s">
        <v>21</v>
      </c>
      <c r="G438" s="26" t="s">
        <v>21</v>
      </c>
      <c r="H438" s="26" t="s">
        <v>21</v>
      </c>
      <c r="I438" s="26" t="s">
        <v>21</v>
      </c>
      <c r="J438" s="26" t="s">
        <v>88</v>
      </c>
      <c r="K438" s="26" t="s">
        <v>21</v>
      </c>
      <c r="L438" s="19"/>
      <c r="M438" s="17"/>
      <c r="N438" s="17"/>
      <c r="O438" s="17"/>
      <c r="P438" s="17"/>
      <c r="Q438" s="17"/>
      <c r="R438" s="17"/>
      <c r="S438" s="110"/>
      <c r="T438" s="131" t="str">
        <f>Table3[[#This Row],[Column12]]</f>
        <v>Auto:</v>
      </c>
      <c r="U438" s="22"/>
      <c r="V438" s="46" t="str">
        <f>IF(Table3[[#This Row],[TagOrderMethod]]="Ratio:","plants per 1 tag",IF(Table3[[#This Row],[TagOrderMethod]]="tags included","",IF(Table3[[#This Row],[TagOrderMethod]]="Qty:","tags",IF(Table3[[#This Row],[TagOrderMethod]]="Auto:",IF(U438&lt;&gt;"","tags","")))))</f>
        <v/>
      </c>
      <c r="W438" s="14">
        <v>25</v>
      </c>
      <c r="X438" s="14" t="str">
        <f>IF(ISNUMBER(SEARCH("tag",Table3[[#This Row],[Notes]])), "Yes", "No")</f>
        <v>No</v>
      </c>
      <c r="Y438" s="14" t="str">
        <f>IF(Table3[[#This Row],[Column11]]="yes","tags included","Auto:")</f>
        <v>Auto:</v>
      </c>
      <c r="Z43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Row],[TagOrderMethod]]="Auto:",IF(U438&gt;0,U438,IF(COUNTBLANK(L438:S438)=8,"",(IF(Table3[[#This Row],[Column11]]&lt;&gt;"no",Table3[[#This Row],[Size]]*(SUM(Table3[[#This Row],[Date 1]:[Date 8]])),"")))),""))),(Table3[[#This Row],[Bundle]])),"")</f>
        <v/>
      </c>
      <c r="AB438" s="86" t="str">
        <f t="shared" si="9"/>
        <v/>
      </c>
      <c r="AC438" s="68"/>
      <c r="AD438" s="37"/>
      <c r="AE438" s="38"/>
      <c r="AF438" s="39"/>
      <c r="AG438" s="111" t="s">
        <v>21</v>
      </c>
      <c r="AH438" s="111" t="s">
        <v>21</v>
      </c>
      <c r="AI438" s="111" t="s">
        <v>21</v>
      </c>
      <c r="AJ438" s="111" t="s">
        <v>21</v>
      </c>
      <c r="AK438" s="111" t="s">
        <v>1718</v>
      </c>
      <c r="AL438" s="111" t="s">
        <v>21</v>
      </c>
      <c r="AM438" s="111" t="b">
        <f>IF(AND(Table3[[#This Row],[Column68]]=TRUE,COUNTBLANK(Table3[[#This Row],[Date 1]:[Date 8]])=8),TRUE,FALSE)</f>
        <v>0</v>
      </c>
      <c r="AN438" s="111" t="b">
        <f>COUNTIF(Table3[[#This Row],[512]:[51]],"yes")&gt;0</f>
        <v>0</v>
      </c>
      <c r="AO438" s="40" t="str">
        <f>IF(Table3[[#This Row],[512]]="yes",Table3[[#This Row],[Column1]],"")</f>
        <v/>
      </c>
      <c r="AP438" s="40" t="str">
        <f>IF(Table3[[#This Row],[250]]="yes",Table3[[#This Row],[Column1.5]],"")</f>
        <v/>
      </c>
      <c r="AQ438" s="40" t="str">
        <f>IF(Table3[[#This Row],[288]]="yes",Table3[[#This Row],[Column2]],"")</f>
        <v/>
      </c>
      <c r="AR438" s="40" t="str">
        <f>IF(Table3[[#This Row],[144]]="yes",Table3[[#This Row],[Column3]],"")</f>
        <v/>
      </c>
      <c r="AS438" s="40" t="str">
        <f>IF(Table3[[#This Row],[26]]="yes",Table3[[#This Row],[Column4]],"")</f>
        <v/>
      </c>
      <c r="AT438" s="40" t="str">
        <f>IF(Table3[[#This Row],[51]]="yes",Table3[[#This Row],[Column5]],"")</f>
        <v/>
      </c>
      <c r="AU438" s="25" t="str">
        <f>IF(COUNTBLANK(Table3[[#This Row],[Date 1]:[Date 8]])=7,IF(Table3[[#This Row],[Column9]]&lt;&gt;"",IF(SUM(L438:S438)&lt;&gt;0,Table3[[#This Row],[Column9]],""),""),(SUBSTITUTE(TRIM(SUBSTITUTE(AO438&amp;","&amp;AP438&amp;","&amp;AQ438&amp;","&amp;AR438&amp;","&amp;AS438&amp;","&amp;AT438&amp;",",","," "))," ",", ")))</f>
        <v/>
      </c>
      <c r="AV438" s="31" t="e">
        <f>IF(COUNTBLANK(L438:AC438)&lt;&gt;13,IF(Table3[[#This Row],[Comments]]="Please order in multiples of 20. Minimum order of 100.",IF(COUNTBLANK(Table3[[#This Row],[Date 1]:[Order]])=12,"",1),1),IF(OR(F438="yes",G438="yes",H438="yes",I438="yes",J438="yes",K438="yes",#REF!="yes"),1,""))</f>
        <v>#REF!</v>
      </c>
    </row>
    <row r="439" spans="2:48" ht="36" thickBot="1" x14ac:dyDescent="0.4">
      <c r="B439" s="125">
        <v>4340</v>
      </c>
      <c r="C439" s="13" t="s">
        <v>457</v>
      </c>
      <c r="D439" s="28" t="s">
        <v>701</v>
      </c>
      <c r="E439" s="108"/>
      <c r="F439" s="109" t="s">
        <v>21</v>
      </c>
      <c r="G439" s="26" t="s">
        <v>21</v>
      </c>
      <c r="H439" s="26" t="s">
        <v>88</v>
      </c>
      <c r="I439" s="26" t="s">
        <v>88</v>
      </c>
      <c r="J439" s="26" t="s">
        <v>88</v>
      </c>
      <c r="K439" s="26" t="s">
        <v>21</v>
      </c>
      <c r="L439" s="19"/>
      <c r="M439" s="17"/>
      <c r="N439" s="17"/>
      <c r="O439" s="17"/>
      <c r="P439" s="17"/>
      <c r="Q439" s="17"/>
      <c r="R439" s="17"/>
      <c r="S439" s="110"/>
      <c r="T439" s="131" t="str">
        <f>Table3[[#This Row],[Column12]]</f>
        <v>Auto:</v>
      </c>
      <c r="U439" s="22"/>
      <c r="V439" s="46" t="str">
        <f>IF(Table3[[#This Row],[TagOrderMethod]]="Ratio:","plants per 1 tag",IF(Table3[[#This Row],[TagOrderMethod]]="tags included","",IF(Table3[[#This Row],[TagOrderMethod]]="Qty:","tags",IF(Table3[[#This Row],[TagOrderMethod]]="Auto:",IF(U439&lt;&gt;"","tags","")))))</f>
        <v/>
      </c>
      <c r="W439" s="14">
        <v>25</v>
      </c>
      <c r="X439" s="14" t="str">
        <f>IF(ISNUMBER(SEARCH("tag",Table3[[#This Row],[Notes]])), "Yes", "No")</f>
        <v>No</v>
      </c>
      <c r="Y439" s="14" t="str">
        <f>IF(Table3[[#This Row],[Column11]]="yes","tags included","Auto:")</f>
        <v>Auto:</v>
      </c>
      <c r="Z43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3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Row],[TagOrderMethod]]="Auto:",IF(U439&gt;0,U439,IF(COUNTBLANK(L439:S439)=8,"",(IF(Table3[[#This Row],[Column11]]&lt;&gt;"no",Table3[[#This Row],[Size]]*(SUM(Table3[[#This Row],[Date 1]:[Date 8]])),"")))),""))),(Table3[[#This Row],[Bundle]])),"")</f>
        <v/>
      </c>
      <c r="AB439" s="86" t="str">
        <f t="shared" si="9"/>
        <v/>
      </c>
      <c r="AC439" s="68"/>
      <c r="AD439" s="37"/>
      <c r="AE439" s="38"/>
      <c r="AF439" s="39"/>
      <c r="AG439" s="111" t="s">
        <v>21</v>
      </c>
      <c r="AH439" s="111" t="s">
        <v>21</v>
      </c>
      <c r="AI439" s="111" t="s">
        <v>1719</v>
      </c>
      <c r="AJ439" s="111" t="s">
        <v>1720</v>
      </c>
      <c r="AK439" s="111" t="s">
        <v>1721</v>
      </c>
      <c r="AL439" s="111" t="s">
        <v>21</v>
      </c>
      <c r="AM439" s="111" t="b">
        <f>IF(AND(Table3[[#This Row],[Column68]]=TRUE,COUNTBLANK(Table3[[#This Row],[Date 1]:[Date 8]])=8),TRUE,FALSE)</f>
        <v>0</v>
      </c>
      <c r="AN439" s="111" t="b">
        <f>COUNTIF(Table3[[#This Row],[512]:[51]],"yes")&gt;0</f>
        <v>0</v>
      </c>
      <c r="AO439" s="40" t="str">
        <f>IF(Table3[[#This Row],[512]]="yes",Table3[[#This Row],[Column1]],"")</f>
        <v/>
      </c>
      <c r="AP439" s="40" t="str">
        <f>IF(Table3[[#This Row],[250]]="yes",Table3[[#This Row],[Column1.5]],"")</f>
        <v/>
      </c>
      <c r="AQ439" s="40" t="str">
        <f>IF(Table3[[#This Row],[288]]="yes",Table3[[#This Row],[Column2]],"")</f>
        <v/>
      </c>
      <c r="AR439" s="40" t="str">
        <f>IF(Table3[[#This Row],[144]]="yes",Table3[[#This Row],[Column3]],"")</f>
        <v/>
      </c>
      <c r="AS439" s="40" t="str">
        <f>IF(Table3[[#This Row],[26]]="yes",Table3[[#This Row],[Column4]],"")</f>
        <v/>
      </c>
      <c r="AT439" s="40" t="str">
        <f>IF(Table3[[#This Row],[51]]="yes",Table3[[#This Row],[Column5]],"")</f>
        <v/>
      </c>
      <c r="AU439" s="25" t="str">
        <f>IF(COUNTBLANK(Table3[[#This Row],[Date 1]:[Date 8]])=7,IF(Table3[[#This Row],[Column9]]&lt;&gt;"",IF(SUM(L439:S439)&lt;&gt;0,Table3[[#This Row],[Column9]],""),""),(SUBSTITUTE(TRIM(SUBSTITUTE(AO439&amp;","&amp;AP439&amp;","&amp;AQ439&amp;","&amp;AR439&amp;","&amp;AS439&amp;","&amp;AT439&amp;",",","," "))," ",", ")))</f>
        <v/>
      </c>
      <c r="AV439" s="31" t="e">
        <f>IF(COUNTBLANK(L439:AC439)&lt;&gt;13,IF(Table3[[#This Row],[Comments]]="Please order in multiples of 20. Minimum order of 100.",IF(COUNTBLANK(Table3[[#This Row],[Date 1]:[Order]])=12,"",1),1),IF(OR(F439="yes",G439="yes",H439="yes",I439="yes",J439="yes",K439="yes",#REF!="yes"),1,""))</f>
        <v>#REF!</v>
      </c>
    </row>
    <row r="440" spans="2:48" ht="36" thickBot="1" x14ac:dyDescent="0.4">
      <c r="B440" s="125">
        <v>4450</v>
      </c>
      <c r="C440" s="13" t="s">
        <v>457</v>
      </c>
      <c r="D440" s="28" t="s">
        <v>278</v>
      </c>
      <c r="E440" s="108"/>
      <c r="F440" s="109" t="s">
        <v>21</v>
      </c>
      <c r="G440" s="26" t="s">
        <v>21</v>
      </c>
      <c r="H440" s="26" t="s">
        <v>88</v>
      </c>
      <c r="I440" s="26" t="s">
        <v>88</v>
      </c>
      <c r="J440" s="26" t="s">
        <v>88</v>
      </c>
      <c r="K440" s="26" t="s">
        <v>21</v>
      </c>
      <c r="L440" s="19"/>
      <c r="M440" s="17"/>
      <c r="N440" s="17"/>
      <c r="O440" s="17"/>
      <c r="P440" s="17"/>
      <c r="Q440" s="17"/>
      <c r="R440" s="17"/>
      <c r="S440" s="110"/>
      <c r="T440" s="131" t="str">
        <f>Table3[[#This Row],[Column12]]</f>
        <v>Auto:</v>
      </c>
      <c r="U440" s="22"/>
      <c r="V440" s="46" t="str">
        <f>IF(Table3[[#This Row],[TagOrderMethod]]="Ratio:","plants per 1 tag",IF(Table3[[#This Row],[TagOrderMethod]]="tags included","",IF(Table3[[#This Row],[TagOrderMethod]]="Qty:","tags",IF(Table3[[#This Row],[TagOrderMethod]]="Auto:",IF(U440&lt;&gt;"","tags","")))))</f>
        <v/>
      </c>
      <c r="W440" s="14">
        <v>25</v>
      </c>
      <c r="X440" s="14" t="str">
        <f>IF(ISNUMBER(SEARCH("tag",Table3[[#This Row],[Notes]])), "Yes", "No")</f>
        <v>No</v>
      </c>
      <c r="Y440" s="14" t="str">
        <f>IF(Table3[[#This Row],[Column11]]="yes","tags included","Auto:")</f>
        <v>Auto:</v>
      </c>
      <c r="Z44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Row],[TagOrderMethod]]="Auto:",IF(U440&gt;0,U440,IF(COUNTBLANK(L440:S440)=8,"",(IF(Table3[[#This Row],[Column11]]&lt;&gt;"no",Table3[[#This Row],[Size]]*(SUM(Table3[[#This Row],[Date 1]:[Date 8]])),"")))),""))),(Table3[[#This Row],[Bundle]])),"")</f>
        <v/>
      </c>
      <c r="AB440" s="86" t="str">
        <f t="shared" si="9"/>
        <v/>
      </c>
      <c r="AC440" s="68"/>
      <c r="AD440" s="37"/>
      <c r="AE440" s="38"/>
      <c r="AF440" s="39"/>
      <c r="AG440" s="111" t="s">
        <v>21</v>
      </c>
      <c r="AH440" s="111" t="s">
        <v>21</v>
      </c>
      <c r="AI440" s="111" t="s">
        <v>739</v>
      </c>
      <c r="AJ440" s="111" t="s">
        <v>740</v>
      </c>
      <c r="AK440" s="111" t="s">
        <v>741</v>
      </c>
      <c r="AL440" s="111" t="s">
        <v>21</v>
      </c>
      <c r="AM440" s="111" t="b">
        <f>IF(AND(Table3[[#This Row],[Column68]]=TRUE,COUNTBLANK(Table3[[#This Row],[Date 1]:[Date 8]])=8),TRUE,FALSE)</f>
        <v>0</v>
      </c>
      <c r="AN440" s="111" t="b">
        <f>COUNTIF(Table3[[#This Row],[512]:[51]],"yes")&gt;0</f>
        <v>0</v>
      </c>
      <c r="AO440" s="40" t="str">
        <f>IF(Table3[[#This Row],[512]]="yes",Table3[[#This Row],[Column1]],"")</f>
        <v/>
      </c>
      <c r="AP440" s="40" t="str">
        <f>IF(Table3[[#This Row],[250]]="yes",Table3[[#This Row],[Column1.5]],"")</f>
        <v/>
      </c>
      <c r="AQ440" s="40" t="str">
        <f>IF(Table3[[#This Row],[288]]="yes",Table3[[#This Row],[Column2]],"")</f>
        <v/>
      </c>
      <c r="AR440" s="40" t="str">
        <f>IF(Table3[[#This Row],[144]]="yes",Table3[[#This Row],[Column3]],"")</f>
        <v/>
      </c>
      <c r="AS440" s="40" t="str">
        <f>IF(Table3[[#This Row],[26]]="yes",Table3[[#This Row],[Column4]],"")</f>
        <v/>
      </c>
      <c r="AT440" s="40" t="str">
        <f>IF(Table3[[#This Row],[51]]="yes",Table3[[#This Row],[Column5]],"")</f>
        <v/>
      </c>
      <c r="AU440" s="25" t="str">
        <f>IF(COUNTBLANK(Table3[[#This Row],[Date 1]:[Date 8]])=7,IF(Table3[[#This Row],[Column9]]&lt;&gt;"",IF(SUM(L440:S440)&lt;&gt;0,Table3[[#This Row],[Column9]],""),""),(SUBSTITUTE(TRIM(SUBSTITUTE(AO440&amp;","&amp;AP440&amp;","&amp;AQ440&amp;","&amp;AR440&amp;","&amp;AS440&amp;","&amp;AT440&amp;",",","," "))," ",", ")))</f>
        <v/>
      </c>
      <c r="AV440" s="31" t="e">
        <f>IF(COUNTBLANK(L440:AC440)&lt;&gt;13,IF(Table3[[#This Row],[Comments]]="Please order in multiples of 20. Minimum order of 100.",IF(COUNTBLANK(Table3[[#This Row],[Date 1]:[Order]])=12,"",1),1),IF(OR(F440="yes",G440="yes",H440="yes",I440="yes",J440="yes",K440="yes",#REF!="yes"),1,""))</f>
        <v>#REF!</v>
      </c>
    </row>
    <row r="441" spans="2:48" ht="36" thickBot="1" x14ac:dyDescent="0.4">
      <c r="B441" s="125">
        <v>4550</v>
      </c>
      <c r="C441" s="13" t="s">
        <v>457</v>
      </c>
      <c r="D441" s="28" t="s">
        <v>103</v>
      </c>
      <c r="E441" s="108"/>
      <c r="F441" s="109" t="s">
        <v>21</v>
      </c>
      <c r="G441" s="26" t="s">
        <v>21</v>
      </c>
      <c r="H441" s="26" t="s">
        <v>88</v>
      </c>
      <c r="I441" s="26" t="s">
        <v>88</v>
      </c>
      <c r="J441" s="26" t="s">
        <v>88</v>
      </c>
      <c r="K441" s="26" t="s">
        <v>21</v>
      </c>
      <c r="L441" s="19"/>
      <c r="M441" s="17"/>
      <c r="N441" s="17"/>
      <c r="O441" s="17"/>
      <c r="P441" s="17"/>
      <c r="Q441" s="17"/>
      <c r="R441" s="17"/>
      <c r="S441" s="110"/>
      <c r="T441" s="131" t="str">
        <f>Table3[[#This Row],[Column12]]</f>
        <v>Auto:</v>
      </c>
      <c r="U441" s="22"/>
      <c r="V441" s="46" t="str">
        <f>IF(Table3[[#This Row],[TagOrderMethod]]="Ratio:","plants per 1 tag",IF(Table3[[#This Row],[TagOrderMethod]]="tags included","",IF(Table3[[#This Row],[TagOrderMethod]]="Qty:","tags",IF(Table3[[#This Row],[TagOrderMethod]]="Auto:",IF(U441&lt;&gt;"","tags","")))))</f>
        <v/>
      </c>
      <c r="W441" s="14">
        <v>50</v>
      </c>
      <c r="X441" s="14" t="str">
        <f>IF(ISNUMBER(SEARCH("tag",Table3[[#This Row],[Notes]])), "Yes", "No")</f>
        <v>No</v>
      </c>
      <c r="Y441" s="14" t="str">
        <f>IF(Table3[[#This Row],[Column11]]="yes","tags included","Auto:")</f>
        <v>Auto:</v>
      </c>
      <c r="Z44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Row],[TagOrderMethod]]="Auto:",IF(U441&gt;0,U441,IF(COUNTBLANK(L441:S441)=8,"",(IF(Table3[[#This Row],[Column11]]&lt;&gt;"no",Table3[[#This Row],[Size]]*(SUM(Table3[[#This Row],[Date 1]:[Date 8]])),"")))),""))),(Table3[[#This Row],[Bundle]])),"")</f>
        <v/>
      </c>
      <c r="AB441" s="86" t="str">
        <f t="shared" si="9"/>
        <v/>
      </c>
      <c r="AC441" s="68"/>
      <c r="AD441" s="37"/>
      <c r="AE441" s="38"/>
      <c r="AF441" s="39"/>
      <c r="AG441" s="111" t="s">
        <v>21</v>
      </c>
      <c r="AH441" s="111" t="s">
        <v>21</v>
      </c>
      <c r="AI441" s="111" t="s">
        <v>1722</v>
      </c>
      <c r="AJ441" s="111" t="s">
        <v>1723</v>
      </c>
      <c r="AK441" s="111" t="s">
        <v>1724</v>
      </c>
      <c r="AL441" s="111" t="s">
        <v>21</v>
      </c>
      <c r="AM441" s="111" t="b">
        <f>IF(AND(Table3[[#This Row],[Column68]]=TRUE,COUNTBLANK(Table3[[#This Row],[Date 1]:[Date 8]])=8),TRUE,FALSE)</f>
        <v>0</v>
      </c>
      <c r="AN441" s="111" t="b">
        <f>COUNTIF(Table3[[#This Row],[512]:[51]],"yes")&gt;0</f>
        <v>0</v>
      </c>
      <c r="AO441" s="40" t="str">
        <f>IF(Table3[[#This Row],[512]]="yes",Table3[[#This Row],[Column1]],"")</f>
        <v/>
      </c>
      <c r="AP441" s="40" t="str">
        <f>IF(Table3[[#This Row],[250]]="yes",Table3[[#This Row],[Column1.5]],"")</f>
        <v/>
      </c>
      <c r="AQ441" s="40" t="str">
        <f>IF(Table3[[#This Row],[288]]="yes",Table3[[#This Row],[Column2]],"")</f>
        <v/>
      </c>
      <c r="AR441" s="40" t="str">
        <f>IF(Table3[[#This Row],[144]]="yes",Table3[[#This Row],[Column3]],"")</f>
        <v/>
      </c>
      <c r="AS441" s="40" t="str">
        <f>IF(Table3[[#This Row],[26]]="yes",Table3[[#This Row],[Column4]],"")</f>
        <v/>
      </c>
      <c r="AT441" s="40" t="str">
        <f>IF(Table3[[#This Row],[51]]="yes",Table3[[#This Row],[Column5]],"")</f>
        <v/>
      </c>
      <c r="AU441" s="25" t="str">
        <f>IF(COUNTBLANK(Table3[[#This Row],[Date 1]:[Date 8]])=7,IF(Table3[[#This Row],[Column9]]&lt;&gt;"",IF(SUM(L441:S441)&lt;&gt;0,Table3[[#This Row],[Column9]],""),""),(SUBSTITUTE(TRIM(SUBSTITUTE(AO441&amp;","&amp;AP441&amp;","&amp;AQ441&amp;","&amp;AR441&amp;","&amp;AS441&amp;","&amp;AT441&amp;",",","," "))," ",", ")))</f>
        <v/>
      </c>
      <c r="AV441" s="31" t="e">
        <f>IF(COUNTBLANK(L441:AC441)&lt;&gt;13,IF(Table3[[#This Row],[Comments]]="Please order in multiples of 20. Minimum order of 100.",IF(COUNTBLANK(Table3[[#This Row],[Date 1]:[Order]])=12,"",1),1),IF(OR(F441="yes",G441="yes",H441="yes",I441="yes",J441="yes",K441="yes",#REF!="yes"),1,""))</f>
        <v>#REF!</v>
      </c>
    </row>
    <row r="442" spans="2:48" ht="36" thickBot="1" x14ac:dyDescent="0.4">
      <c r="B442" s="125">
        <v>4710</v>
      </c>
      <c r="C442" s="13" t="s">
        <v>457</v>
      </c>
      <c r="D442" s="28" t="s">
        <v>702</v>
      </c>
      <c r="E442" s="108"/>
      <c r="F442" s="109" t="s">
        <v>21</v>
      </c>
      <c r="G442" s="26" t="s">
        <v>21</v>
      </c>
      <c r="H442" s="26" t="s">
        <v>88</v>
      </c>
      <c r="I442" s="26" t="s">
        <v>88</v>
      </c>
      <c r="J442" s="26" t="s">
        <v>88</v>
      </c>
      <c r="K442" s="26" t="s">
        <v>21</v>
      </c>
      <c r="L442" s="19"/>
      <c r="M442" s="17"/>
      <c r="N442" s="17"/>
      <c r="O442" s="17"/>
      <c r="P442" s="17"/>
      <c r="Q442" s="17"/>
      <c r="R442" s="17"/>
      <c r="S442" s="110"/>
      <c r="T442" s="131" t="str">
        <f>Table3[[#This Row],[Column12]]</f>
        <v>Auto:</v>
      </c>
      <c r="U442" s="22"/>
      <c r="V442" s="46" t="str">
        <f>IF(Table3[[#This Row],[TagOrderMethod]]="Ratio:","plants per 1 tag",IF(Table3[[#This Row],[TagOrderMethod]]="tags included","",IF(Table3[[#This Row],[TagOrderMethod]]="Qty:","tags",IF(Table3[[#This Row],[TagOrderMethod]]="Auto:",IF(U442&lt;&gt;"","tags","")))))</f>
        <v/>
      </c>
      <c r="W442" s="14">
        <v>50</v>
      </c>
      <c r="X442" s="14" t="str">
        <f>IF(ISNUMBER(SEARCH("tag",Table3[[#This Row],[Notes]])), "Yes", "No")</f>
        <v>No</v>
      </c>
      <c r="Y442" s="14" t="str">
        <f>IF(Table3[[#This Row],[Column11]]="yes","tags included","Auto:")</f>
        <v>Auto:</v>
      </c>
      <c r="Z44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Row],[TagOrderMethod]]="Auto:",IF(U442&gt;0,U442,IF(COUNTBLANK(L442:S442)=8,"",(IF(Table3[[#This Row],[Column11]]&lt;&gt;"no",Table3[[#This Row],[Size]]*(SUM(Table3[[#This Row],[Date 1]:[Date 8]])),"")))),""))),(Table3[[#This Row],[Bundle]])),"")</f>
        <v/>
      </c>
      <c r="AB442" s="86" t="str">
        <f t="shared" si="9"/>
        <v/>
      </c>
      <c r="AC442" s="68"/>
      <c r="AD442" s="37"/>
      <c r="AE442" s="38"/>
      <c r="AF442" s="39"/>
      <c r="AG442" s="111" t="s">
        <v>21</v>
      </c>
      <c r="AH442" s="111" t="s">
        <v>21</v>
      </c>
      <c r="AI442" s="111" t="s">
        <v>1725</v>
      </c>
      <c r="AJ442" s="111" t="s">
        <v>1726</v>
      </c>
      <c r="AK442" s="111" t="s">
        <v>1727</v>
      </c>
      <c r="AL442" s="111" t="s">
        <v>21</v>
      </c>
      <c r="AM442" s="111" t="b">
        <f>IF(AND(Table3[[#This Row],[Column68]]=TRUE,COUNTBLANK(Table3[[#This Row],[Date 1]:[Date 8]])=8),TRUE,FALSE)</f>
        <v>0</v>
      </c>
      <c r="AN442" s="111" t="b">
        <f>COUNTIF(Table3[[#This Row],[512]:[51]],"yes")&gt;0</f>
        <v>0</v>
      </c>
      <c r="AO442" s="40" t="str">
        <f>IF(Table3[[#This Row],[512]]="yes",Table3[[#This Row],[Column1]],"")</f>
        <v/>
      </c>
      <c r="AP442" s="40" t="str">
        <f>IF(Table3[[#This Row],[250]]="yes",Table3[[#This Row],[Column1.5]],"")</f>
        <v/>
      </c>
      <c r="AQ442" s="40" t="str">
        <f>IF(Table3[[#This Row],[288]]="yes",Table3[[#This Row],[Column2]],"")</f>
        <v/>
      </c>
      <c r="AR442" s="40" t="str">
        <f>IF(Table3[[#This Row],[144]]="yes",Table3[[#This Row],[Column3]],"")</f>
        <v/>
      </c>
      <c r="AS442" s="40" t="str">
        <f>IF(Table3[[#This Row],[26]]="yes",Table3[[#This Row],[Column4]],"")</f>
        <v/>
      </c>
      <c r="AT442" s="40" t="str">
        <f>IF(Table3[[#This Row],[51]]="yes",Table3[[#This Row],[Column5]],"")</f>
        <v/>
      </c>
      <c r="AU442" s="25" t="str">
        <f>IF(COUNTBLANK(Table3[[#This Row],[Date 1]:[Date 8]])=7,IF(Table3[[#This Row],[Column9]]&lt;&gt;"",IF(SUM(L442:S442)&lt;&gt;0,Table3[[#This Row],[Column9]],""),""),(SUBSTITUTE(TRIM(SUBSTITUTE(AO442&amp;","&amp;AP442&amp;","&amp;AQ442&amp;","&amp;AR442&amp;","&amp;AS442&amp;","&amp;AT442&amp;",",","," "))," ",", ")))</f>
        <v/>
      </c>
      <c r="AV442" s="31" t="e">
        <f>IF(COUNTBLANK(L442:AC442)&lt;&gt;13,IF(Table3[[#This Row],[Comments]]="Please order in multiples of 20. Minimum order of 100.",IF(COUNTBLANK(Table3[[#This Row],[Date 1]:[Order]])=12,"",1),1),IF(OR(F442="yes",G442="yes",H442="yes",I442="yes",J442="yes",K442="yes",#REF!="yes"),1,""))</f>
        <v>#REF!</v>
      </c>
    </row>
    <row r="443" spans="2:48" ht="36" thickBot="1" x14ac:dyDescent="0.4">
      <c r="B443" s="125">
        <v>4720</v>
      </c>
      <c r="C443" s="13" t="s">
        <v>457</v>
      </c>
      <c r="D443" s="28" t="s">
        <v>1585</v>
      </c>
      <c r="E443" s="108"/>
      <c r="F443" s="109" t="s">
        <v>21</v>
      </c>
      <c r="G443" s="26" t="s">
        <v>21</v>
      </c>
      <c r="H443" s="26" t="s">
        <v>88</v>
      </c>
      <c r="I443" s="26" t="s">
        <v>88</v>
      </c>
      <c r="J443" s="26" t="s">
        <v>88</v>
      </c>
      <c r="K443" s="26" t="s">
        <v>21</v>
      </c>
      <c r="L443" s="19"/>
      <c r="M443" s="17"/>
      <c r="N443" s="17"/>
      <c r="O443" s="17"/>
      <c r="P443" s="17"/>
      <c r="Q443" s="17"/>
      <c r="R443" s="17"/>
      <c r="S443" s="110"/>
      <c r="T443" s="131" t="str">
        <f>Table3[[#This Row],[Column12]]</f>
        <v>Auto:</v>
      </c>
      <c r="U443" s="22"/>
      <c r="V443" s="46" t="str">
        <f>IF(Table3[[#This Row],[TagOrderMethod]]="Ratio:","plants per 1 tag",IF(Table3[[#This Row],[TagOrderMethod]]="tags included","",IF(Table3[[#This Row],[TagOrderMethod]]="Qty:","tags",IF(Table3[[#This Row],[TagOrderMethod]]="Auto:",IF(U443&lt;&gt;"","tags","")))))</f>
        <v/>
      </c>
      <c r="W443" s="14">
        <v>50</v>
      </c>
      <c r="X443" s="14" t="str">
        <f>IF(ISNUMBER(SEARCH("tag",Table3[[#This Row],[Notes]])), "Yes", "No")</f>
        <v>No</v>
      </c>
      <c r="Y443" s="14" t="str">
        <f>IF(Table3[[#This Row],[Column11]]="yes","tags included","Auto:")</f>
        <v>Auto:</v>
      </c>
      <c r="Z44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Row],[TagOrderMethod]]="Auto:",IF(U443&gt;0,U443,IF(COUNTBLANK(L443:S443)=8,"",(IF(Table3[[#This Row],[Column11]]&lt;&gt;"no",Table3[[#This Row],[Size]]*(SUM(Table3[[#This Row],[Date 1]:[Date 8]])),"")))),""))),(Table3[[#This Row],[Bundle]])),"")</f>
        <v/>
      </c>
      <c r="AB443" s="86" t="str">
        <f t="shared" si="9"/>
        <v/>
      </c>
      <c r="AC443" s="68"/>
      <c r="AD443" s="37"/>
      <c r="AE443" s="38"/>
      <c r="AF443" s="39"/>
      <c r="AG443" s="111" t="s">
        <v>21</v>
      </c>
      <c r="AH443" s="111" t="s">
        <v>21</v>
      </c>
      <c r="AI443" s="111" t="s">
        <v>742</v>
      </c>
      <c r="AJ443" s="111" t="s">
        <v>743</v>
      </c>
      <c r="AK443" s="111" t="s">
        <v>744</v>
      </c>
      <c r="AL443" s="111" t="s">
        <v>21</v>
      </c>
      <c r="AM443" s="111" t="b">
        <f>IF(AND(Table3[[#This Row],[Column68]]=TRUE,COUNTBLANK(Table3[[#This Row],[Date 1]:[Date 8]])=8),TRUE,FALSE)</f>
        <v>0</v>
      </c>
      <c r="AN443" s="111" t="b">
        <f>COUNTIF(Table3[[#This Row],[512]:[51]],"yes")&gt;0</f>
        <v>0</v>
      </c>
      <c r="AO443" s="40" t="str">
        <f>IF(Table3[[#This Row],[512]]="yes",Table3[[#This Row],[Column1]],"")</f>
        <v/>
      </c>
      <c r="AP443" s="40" t="str">
        <f>IF(Table3[[#This Row],[250]]="yes",Table3[[#This Row],[Column1.5]],"")</f>
        <v/>
      </c>
      <c r="AQ443" s="40" t="str">
        <f>IF(Table3[[#This Row],[288]]="yes",Table3[[#This Row],[Column2]],"")</f>
        <v/>
      </c>
      <c r="AR443" s="40" t="str">
        <f>IF(Table3[[#This Row],[144]]="yes",Table3[[#This Row],[Column3]],"")</f>
        <v/>
      </c>
      <c r="AS443" s="40" t="str">
        <f>IF(Table3[[#This Row],[26]]="yes",Table3[[#This Row],[Column4]],"")</f>
        <v/>
      </c>
      <c r="AT443" s="40" t="str">
        <f>IF(Table3[[#This Row],[51]]="yes",Table3[[#This Row],[Column5]],"")</f>
        <v/>
      </c>
      <c r="AU443" s="25" t="str">
        <f>IF(COUNTBLANK(Table3[[#This Row],[Date 1]:[Date 8]])=7,IF(Table3[[#This Row],[Column9]]&lt;&gt;"",IF(SUM(L443:S443)&lt;&gt;0,Table3[[#This Row],[Column9]],""),""),(SUBSTITUTE(TRIM(SUBSTITUTE(AO443&amp;","&amp;AP443&amp;","&amp;AQ443&amp;","&amp;AR443&amp;","&amp;AS443&amp;","&amp;AT443&amp;",",","," "))," ",", ")))</f>
        <v/>
      </c>
      <c r="AV443" s="31" t="e">
        <f>IF(COUNTBLANK(L443:AC443)&lt;&gt;13,IF(Table3[[#This Row],[Comments]]="Please order in multiples of 20. Minimum order of 100.",IF(COUNTBLANK(Table3[[#This Row],[Date 1]:[Order]])=12,"",1),1),IF(OR(F443="yes",G443="yes",H443="yes",I443="yes",J443="yes",K443="yes",#REF!="yes"),1,""))</f>
        <v>#REF!</v>
      </c>
    </row>
    <row r="444" spans="2:48" ht="36" thickBot="1" x14ac:dyDescent="0.4">
      <c r="B444" s="125">
        <v>4730</v>
      </c>
      <c r="C444" s="13" t="s">
        <v>457</v>
      </c>
      <c r="D444" s="28" t="s">
        <v>703</v>
      </c>
      <c r="E444" s="108"/>
      <c r="F444" s="109" t="s">
        <v>21</v>
      </c>
      <c r="G444" s="26" t="s">
        <v>21</v>
      </c>
      <c r="H444" s="26" t="s">
        <v>88</v>
      </c>
      <c r="I444" s="26" t="s">
        <v>88</v>
      </c>
      <c r="J444" s="26" t="s">
        <v>88</v>
      </c>
      <c r="K444" s="26" t="s">
        <v>21</v>
      </c>
      <c r="L444" s="19"/>
      <c r="M444" s="17"/>
      <c r="N444" s="17"/>
      <c r="O444" s="17"/>
      <c r="P444" s="17"/>
      <c r="Q444" s="17"/>
      <c r="R444" s="17"/>
      <c r="S444" s="110"/>
      <c r="T444" s="131" t="str">
        <f>Table3[[#This Row],[Column12]]</f>
        <v>Auto:</v>
      </c>
      <c r="U444" s="22"/>
      <c r="V444" s="46" t="str">
        <f>IF(Table3[[#This Row],[TagOrderMethod]]="Ratio:","plants per 1 tag",IF(Table3[[#This Row],[TagOrderMethod]]="tags included","",IF(Table3[[#This Row],[TagOrderMethod]]="Qty:","tags",IF(Table3[[#This Row],[TagOrderMethod]]="Auto:",IF(U444&lt;&gt;"","tags","")))))</f>
        <v/>
      </c>
      <c r="W444" s="14">
        <v>50</v>
      </c>
      <c r="X444" s="14" t="str">
        <f>IF(ISNUMBER(SEARCH("tag",Table3[[#This Row],[Notes]])), "Yes", "No")</f>
        <v>No</v>
      </c>
      <c r="Y444" s="14" t="str">
        <f>IF(Table3[[#This Row],[Column11]]="yes","tags included","Auto:")</f>
        <v>Auto:</v>
      </c>
      <c r="Z44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Row],[TagOrderMethod]]="Auto:",IF(U444&gt;0,U444,IF(COUNTBLANK(L444:S444)=8,"",(IF(Table3[[#This Row],[Column11]]&lt;&gt;"no",Table3[[#This Row],[Size]]*(SUM(Table3[[#This Row],[Date 1]:[Date 8]])),"")))),""))),(Table3[[#This Row],[Bundle]])),"")</f>
        <v/>
      </c>
      <c r="AB444" s="86" t="str">
        <f t="shared" si="9"/>
        <v/>
      </c>
      <c r="AC444" s="68"/>
      <c r="AD444" s="37"/>
      <c r="AE444" s="38"/>
      <c r="AF444" s="39"/>
      <c r="AG444" s="111" t="s">
        <v>21</v>
      </c>
      <c r="AH444" s="111" t="s">
        <v>21</v>
      </c>
      <c r="AI444" s="111" t="s">
        <v>1728</v>
      </c>
      <c r="AJ444" s="111" t="s">
        <v>1729</v>
      </c>
      <c r="AK444" s="111" t="s">
        <v>1730</v>
      </c>
      <c r="AL444" s="111" t="s">
        <v>21</v>
      </c>
      <c r="AM444" s="111" t="b">
        <f>IF(AND(Table3[[#This Row],[Column68]]=TRUE,COUNTBLANK(Table3[[#This Row],[Date 1]:[Date 8]])=8),TRUE,FALSE)</f>
        <v>0</v>
      </c>
      <c r="AN444" s="111" t="b">
        <f>COUNTIF(Table3[[#This Row],[512]:[51]],"yes")&gt;0</f>
        <v>0</v>
      </c>
      <c r="AO444" s="40" t="str">
        <f>IF(Table3[[#This Row],[512]]="yes",Table3[[#This Row],[Column1]],"")</f>
        <v/>
      </c>
      <c r="AP444" s="40" t="str">
        <f>IF(Table3[[#This Row],[250]]="yes",Table3[[#This Row],[Column1.5]],"")</f>
        <v/>
      </c>
      <c r="AQ444" s="40" t="str">
        <f>IF(Table3[[#This Row],[288]]="yes",Table3[[#This Row],[Column2]],"")</f>
        <v/>
      </c>
      <c r="AR444" s="40" t="str">
        <f>IF(Table3[[#This Row],[144]]="yes",Table3[[#This Row],[Column3]],"")</f>
        <v/>
      </c>
      <c r="AS444" s="40" t="str">
        <f>IF(Table3[[#This Row],[26]]="yes",Table3[[#This Row],[Column4]],"")</f>
        <v/>
      </c>
      <c r="AT444" s="40" t="str">
        <f>IF(Table3[[#This Row],[51]]="yes",Table3[[#This Row],[Column5]],"")</f>
        <v/>
      </c>
      <c r="AU444" s="25" t="str">
        <f>IF(COUNTBLANK(Table3[[#This Row],[Date 1]:[Date 8]])=7,IF(Table3[[#This Row],[Column9]]&lt;&gt;"",IF(SUM(L444:S444)&lt;&gt;0,Table3[[#This Row],[Column9]],""),""),(SUBSTITUTE(TRIM(SUBSTITUTE(AO444&amp;","&amp;AP444&amp;","&amp;AQ444&amp;","&amp;AR444&amp;","&amp;AS444&amp;","&amp;AT444&amp;",",","," "))," ",", ")))</f>
        <v/>
      </c>
      <c r="AV444" s="31" t="e">
        <f>IF(COUNTBLANK(L444:AC444)&lt;&gt;13,IF(Table3[[#This Row],[Comments]]="Please order in multiples of 20. Minimum order of 100.",IF(COUNTBLANK(Table3[[#This Row],[Date 1]:[Order]])=12,"",1),1),IF(OR(F444="yes",G444="yes",H444="yes",I444="yes",J444="yes",K444="yes",#REF!="yes"),1,""))</f>
        <v>#REF!</v>
      </c>
    </row>
    <row r="445" spans="2:48" ht="36" thickBot="1" x14ac:dyDescent="0.4">
      <c r="B445" s="125">
        <v>4740</v>
      </c>
      <c r="C445" s="13" t="s">
        <v>457</v>
      </c>
      <c r="D445" s="28" t="s">
        <v>704</v>
      </c>
      <c r="E445" s="108"/>
      <c r="F445" s="109" t="s">
        <v>21</v>
      </c>
      <c r="G445" s="26" t="s">
        <v>21</v>
      </c>
      <c r="H445" s="26" t="s">
        <v>88</v>
      </c>
      <c r="I445" s="26" t="s">
        <v>88</v>
      </c>
      <c r="J445" s="26" t="s">
        <v>88</v>
      </c>
      <c r="K445" s="26" t="s">
        <v>21</v>
      </c>
      <c r="L445" s="19"/>
      <c r="M445" s="17"/>
      <c r="N445" s="17"/>
      <c r="O445" s="17"/>
      <c r="P445" s="17"/>
      <c r="Q445" s="17"/>
      <c r="R445" s="17"/>
      <c r="S445" s="110"/>
      <c r="T445" s="131" t="str">
        <f>Table3[[#This Row],[Column12]]</f>
        <v>Auto:</v>
      </c>
      <c r="U445" s="22"/>
      <c r="V445" s="46" t="str">
        <f>IF(Table3[[#This Row],[TagOrderMethod]]="Ratio:","plants per 1 tag",IF(Table3[[#This Row],[TagOrderMethod]]="tags included","",IF(Table3[[#This Row],[TagOrderMethod]]="Qty:","tags",IF(Table3[[#This Row],[TagOrderMethod]]="Auto:",IF(U445&lt;&gt;"","tags","")))))</f>
        <v/>
      </c>
      <c r="W445" s="14">
        <v>50</v>
      </c>
      <c r="X445" s="14" t="str">
        <f>IF(ISNUMBER(SEARCH("tag",Table3[[#This Row],[Notes]])), "Yes", "No")</f>
        <v>No</v>
      </c>
      <c r="Y445" s="14" t="str">
        <f>IF(Table3[[#This Row],[Column11]]="yes","tags included","Auto:")</f>
        <v>Auto:</v>
      </c>
      <c r="Z44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Row],[TagOrderMethod]]="Auto:",IF(U445&gt;0,U445,IF(COUNTBLANK(L445:S445)=8,"",(IF(Table3[[#This Row],[Column11]]&lt;&gt;"no",Table3[[#This Row],[Size]]*(SUM(Table3[[#This Row],[Date 1]:[Date 8]])),"")))),""))),(Table3[[#This Row],[Bundle]])),"")</f>
        <v/>
      </c>
      <c r="AB445" s="86" t="str">
        <f t="shared" si="9"/>
        <v/>
      </c>
      <c r="AC445" s="68"/>
      <c r="AD445" s="37"/>
      <c r="AE445" s="38"/>
      <c r="AF445" s="39"/>
      <c r="AG445" s="111" t="s">
        <v>21</v>
      </c>
      <c r="AH445" s="111" t="s">
        <v>21</v>
      </c>
      <c r="AI445" s="111" t="s">
        <v>1731</v>
      </c>
      <c r="AJ445" s="111" t="s">
        <v>1732</v>
      </c>
      <c r="AK445" s="111" t="s">
        <v>1733</v>
      </c>
      <c r="AL445" s="111" t="s">
        <v>21</v>
      </c>
      <c r="AM445" s="111" t="b">
        <f>IF(AND(Table3[[#This Row],[Column68]]=TRUE,COUNTBLANK(Table3[[#This Row],[Date 1]:[Date 8]])=8),TRUE,FALSE)</f>
        <v>0</v>
      </c>
      <c r="AN445" s="111" t="b">
        <f>COUNTIF(Table3[[#This Row],[512]:[51]],"yes")&gt;0</f>
        <v>0</v>
      </c>
      <c r="AO445" s="40" t="str">
        <f>IF(Table3[[#This Row],[512]]="yes",Table3[[#This Row],[Column1]],"")</f>
        <v/>
      </c>
      <c r="AP445" s="40" t="str">
        <f>IF(Table3[[#This Row],[250]]="yes",Table3[[#This Row],[Column1.5]],"")</f>
        <v/>
      </c>
      <c r="AQ445" s="40" t="str">
        <f>IF(Table3[[#This Row],[288]]="yes",Table3[[#This Row],[Column2]],"")</f>
        <v/>
      </c>
      <c r="AR445" s="40" t="str">
        <f>IF(Table3[[#This Row],[144]]="yes",Table3[[#This Row],[Column3]],"")</f>
        <v/>
      </c>
      <c r="AS445" s="40" t="str">
        <f>IF(Table3[[#This Row],[26]]="yes",Table3[[#This Row],[Column4]],"")</f>
        <v/>
      </c>
      <c r="AT445" s="40" t="str">
        <f>IF(Table3[[#This Row],[51]]="yes",Table3[[#This Row],[Column5]],"")</f>
        <v/>
      </c>
      <c r="AU445" s="25" t="str">
        <f>IF(COUNTBLANK(Table3[[#This Row],[Date 1]:[Date 8]])=7,IF(Table3[[#This Row],[Column9]]&lt;&gt;"",IF(SUM(L445:S445)&lt;&gt;0,Table3[[#This Row],[Column9]],""),""),(SUBSTITUTE(TRIM(SUBSTITUTE(AO445&amp;","&amp;AP445&amp;","&amp;AQ445&amp;","&amp;AR445&amp;","&amp;AS445&amp;","&amp;AT445&amp;",",","," "))," ",", ")))</f>
        <v/>
      </c>
      <c r="AV445" s="31" t="e">
        <f>IF(COUNTBLANK(L445:AC445)&lt;&gt;13,IF(Table3[[#This Row],[Comments]]="Please order in multiples of 20. Minimum order of 100.",IF(COUNTBLANK(Table3[[#This Row],[Date 1]:[Order]])=12,"",1),1),IF(OR(F445="yes",G445="yes",H445="yes",I445="yes",J445="yes",K445="yes",#REF!="yes"),1,""))</f>
        <v>#REF!</v>
      </c>
    </row>
    <row r="446" spans="2:48" ht="36" thickBot="1" x14ac:dyDescent="0.4">
      <c r="B446" s="125">
        <v>7540</v>
      </c>
      <c r="C446" s="13" t="s">
        <v>457</v>
      </c>
      <c r="D446" s="28" t="s">
        <v>225</v>
      </c>
      <c r="E446" s="108"/>
      <c r="F446" s="109" t="s">
        <v>21</v>
      </c>
      <c r="G446" s="26" t="s">
        <v>21</v>
      </c>
      <c r="H446" s="26" t="s">
        <v>21</v>
      </c>
      <c r="I446" s="26" t="s">
        <v>21</v>
      </c>
      <c r="J446" s="26" t="s">
        <v>21</v>
      </c>
      <c r="K446" s="26" t="s">
        <v>88</v>
      </c>
      <c r="L446" s="19"/>
      <c r="M446" s="17"/>
      <c r="N446" s="17"/>
      <c r="O446" s="17"/>
      <c r="P446" s="17"/>
      <c r="Q446" s="17"/>
      <c r="R446" s="17"/>
      <c r="S446" s="110"/>
      <c r="T446" s="131" t="str">
        <f>Table3[[#This Row],[Column12]]</f>
        <v>Auto:</v>
      </c>
      <c r="U446" s="22"/>
      <c r="V446" s="46" t="str">
        <f>IF(Table3[[#This Row],[TagOrderMethod]]="Ratio:","plants per 1 tag",IF(Table3[[#This Row],[TagOrderMethod]]="tags included","",IF(Table3[[#This Row],[TagOrderMethod]]="Qty:","tags",IF(Table3[[#This Row],[TagOrderMethod]]="Auto:",IF(U446&lt;&gt;"","tags","")))))</f>
        <v/>
      </c>
      <c r="W446" s="14">
        <v>50</v>
      </c>
      <c r="X446" s="14" t="str">
        <f>IF(ISNUMBER(SEARCH("tag",Table3[[#This Row],[Notes]])), "Yes", "No")</f>
        <v>No</v>
      </c>
      <c r="Y446" s="14" t="str">
        <f>IF(Table3[[#This Row],[Column11]]="yes","tags included","Auto:")</f>
        <v>Auto:</v>
      </c>
      <c r="Z44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Row],[TagOrderMethod]]="Auto:",IF(U446&gt;0,U446,IF(COUNTBLANK(L446:S446)=8,"",(IF(Table3[[#This Row],[Column11]]&lt;&gt;"no",Table3[[#This Row],[Size]]*(SUM(Table3[[#This Row],[Date 1]:[Date 8]])),"")))),""))),(Table3[[#This Row],[Bundle]])),"")</f>
        <v/>
      </c>
      <c r="AB446" s="86" t="str">
        <f t="shared" si="9"/>
        <v/>
      </c>
      <c r="AC446" s="68"/>
      <c r="AD446" s="37"/>
      <c r="AE446" s="38"/>
      <c r="AF446" s="39"/>
      <c r="AG446" s="111" t="s">
        <v>21</v>
      </c>
      <c r="AH446" s="111" t="s">
        <v>21</v>
      </c>
      <c r="AI446" s="111" t="s">
        <v>21</v>
      </c>
      <c r="AJ446" s="111" t="s">
        <v>21</v>
      </c>
      <c r="AK446" s="111" t="s">
        <v>21</v>
      </c>
      <c r="AL446" s="111" t="s">
        <v>1734</v>
      </c>
      <c r="AM446" s="111" t="b">
        <f>IF(AND(Table3[[#This Row],[Column68]]=TRUE,COUNTBLANK(Table3[[#This Row],[Date 1]:[Date 8]])=8),TRUE,FALSE)</f>
        <v>0</v>
      </c>
      <c r="AN446" s="111" t="b">
        <f>COUNTIF(Table3[[#This Row],[512]:[51]],"yes")&gt;0</f>
        <v>0</v>
      </c>
      <c r="AO446" s="40" t="str">
        <f>IF(Table3[[#This Row],[512]]="yes",Table3[[#This Row],[Column1]],"")</f>
        <v/>
      </c>
      <c r="AP446" s="40" t="str">
        <f>IF(Table3[[#This Row],[250]]="yes",Table3[[#This Row],[Column1.5]],"")</f>
        <v/>
      </c>
      <c r="AQ446" s="40" t="str">
        <f>IF(Table3[[#This Row],[288]]="yes",Table3[[#This Row],[Column2]],"")</f>
        <v/>
      </c>
      <c r="AR446" s="40" t="str">
        <f>IF(Table3[[#This Row],[144]]="yes",Table3[[#This Row],[Column3]],"")</f>
        <v/>
      </c>
      <c r="AS446" s="40" t="str">
        <f>IF(Table3[[#This Row],[26]]="yes",Table3[[#This Row],[Column4]],"")</f>
        <v/>
      </c>
      <c r="AT446" s="40" t="str">
        <f>IF(Table3[[#This Row],[51]]="yes",Table3[[#This Row],[Column5]],"")</f>
        <v/>
      </c>
      <c r="AU446" s="25" t="str">
        <f>IF(COUNTBLANK(Table3[[#This Row],[Date 1]:[Date 8]])=7,IF(Table3[[#This Row],[Column9]]&lt;&gt;"",IF(SUM(L446:S446)&lt;&gt;0,Table3[[#This Row],[Column9]],""),""),(SUBSTITUTE(TRIM(SUBSTITUTE(AO446&amp;","&amp;AP446&amp;","&amp;AQ446&amp;","&amp;AR446&amp;","&amp;AS446&amp;","&amp;AT446&amp;",",","," "))," ",", ")))</f>
        <v/>
      </c>
      <c r="AV446" s="31" t="e">
        <f>IF(COUNTBLANK(L446:AC446)&lt;&gt;13,IF(Table3[[#This Row],[Comments]]="Please order in multiples of 20. Minimum order of 100.",IF(COUNTBLANK(Table3[[#This Row],[Date 1]:[Order]])=12,"",1),1),IF(OR(F446="yes",G446="yes",H446="yes",I446="yes",J446="yes",K446="yes",#REF!="yes"),1,""))</f>
        <v>#REF!</v>
      </c>
    </row>
    <row r="447" spans="2:48" ht="36" thickBot="1" x14ac:dyDescent="0.4">
      <c r="B447" s="125">
        <v>7545</v>
      </c>
      <c r="C447" s="13" t="s">
        <v>457</v>
      </c>
      <c r="D447" s="28" t="s">
        <v>226</v>
      </c>
      <c r="E447" s="108"/>
      <c r="F447" s="109" t="s">
        <v>21</v>
      </c>
      <c r="G447" s="26" t="s">
        <v>21</v>
      </c>
      <c r="H447" s="26" t="s">
        <v>21</v>
      </c>
      <c r="I447" s="26" t="s">
        <v>21</v>
      </c>
      <c r="J447" s="26" t="s">
        <v>21</v>
      </c>
      <c r="K447" s="26" t="s">
        <v>88</v>
      </c>
      <c r="L447" s="19"/>
      <c r="M447" s="17"/>
      <c r="N447" s="17"/>
      <c r="O447" s="17"/>
      <c r="P447" s="17"/>
      <c r="Q447" s="17"/>
      <c r="R447" s="17"/>
      <c r="S447" s="110"/>
      <c r="T447" s="131" t="str">
        <f>Table3[[#This Row],[Column12]]</f>
        <v>Auto:</v>
      </c>
      <c r="U447" s="22"/>
      <c r="V447" s="46" t="str">
        <f>IF(Table3[[#This Row],[TagOrderMethod]]="Ratio:","plants per 1 tag",IF(Table3[[#This Row],[TagOrderMethod]]="tags included","",IF(Table3[[#This Row],[TagOrderMethod]]="Qty:","tags",IF(Table3[[#This Row],[TagOrderMethod]]="Auto:",IF(U447&lt;&gt;"","tags","")))))</f>
        <v/>
      </c>
      <c r="W447" s="14">
        <v>50</v>
      </c>
      <c r="X447" s="14" t="str">
        <f>IF(ISNUMBER(SEARCH("tag",Table3[[#This Row],[Notes]])), "Yes", "No")</f>
        <v>No</v>
      </c>
      <c r="Y447" s="14" t="str">
        <f>IF(Table3[[#This Row],[Column11]]="yes","tags included","Auto:")</f>
        <v>Auto:</v>
      </c>
      <c r="Z44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Row],[TagOrderMethod]]="Auto:",IF(U447&gt;0,U447,IF(COUNTBLANK(L447:S447)=8,"",(IF(Table3[[#This Row],[Column11]]&lt;&gt;"no",Table3[[#This Row],[Size]]*(SUM(Table3[[#This Row],[Date 1]:[Date 8]])),"")))),""))),(Table3[[#This Row],[Bundle]])),"")</f>
        <v/>
      </c>
      <c r="AB447" s="86" t="str">
        <f t="shared" si="9"/>
        <v/>
      </c>
      <c r="AC447" s="68"/>
      <c r="AD447" s="37"/>
      <c r="AE447" s="38"/>
      <c r="AF447" s="39"/>
      <c r="AG447" s="111" t="s">
        <v>21</v>
      </c>
      <c r="AH447" s="111" t="s">
        <v>21</v>
      </c>
      <c r="AI447" s="111" t="s">
        <v>21</v>
      </c>
      <c r="AJ447" s="111" t="s">
        <v>21</v>
      </c>
      <c r="AK447" s="111" t="s">
        <v>21</v>
      </c>
      <c r="AL447" s="111" t="s">
        <v>1735</v>
      </c>
      <c r="AM447" s="111" t="b">
        <f>IF(AND(Table3[[#This Row],[Column68]]=TRUE,COUNTBLANK(Table3[[#This Row],[Date 1]:[Date 8]])=8),TRUE,FALSE)</f>
        <v>0</v>
      </c>
      <c r="AN447" s="111" t="b">
        <f>COUNTIF(Table3[[#This Row],[512]:[51]],"yes")&gt;0</f>
        <v>0</v>
      </c>
      <c r="AO447" s="40" t="str">
        <f>IF(Table3[[#This Row],[512]]="yes",Table3[[#This Row],[Column1]],"")</f>
        <v/>
      </c>
      <c r="AP447" s="40" t="str">
        <f>IF(Table3[[#This Row],[250]]="yes",Table3[[#This Row],[Column1.5]],"")</f>
        <v/>
      </c>
      <c r="AQ447" s="40" t="str">
        <f>IF(Table3[[#This Row],[288]]="yes",Table3[[#This Row],[Column2]],"")</f>
        <v/>
      </c>
      <c r="AR447" s="40" t="str">
        <f>IF(Table3[[#This Row],[144]]="yes",Table3[[#This Row],[Column3]],"")</f>
        <v/>
      </c>
      <c r="AS447" s="40" t="str">
        <f>IF(Table3[[#This Row],[26]]="yes",Table3[[#This Row],[Column4]],"")</f>
        <v/>
      </c>
      <c r="AT447" s="40" t="str">
        <f>IF(Table3[[#This Row],[51]]="yes",Table3[[#This Row],[Column5]],"")</f>
        <v/>
      </c>
      <c r="AU447" s="25" t="str">
        <f>IF(COUNTBLANK(Table3[[#This Row],[Date 1]:[Date 8]])=7,IF(Table3[[#This Row],[Column9]]&lt;&gt;"",IF(SUM(L447:S447)&lt;&gt;0,Table3[[#This Row],[Column9]],""),""),(SUBSTITUTE(TRIM(SUBSTITUTE(AO447&amp;","&amp;AP447&amp;","&amp;AQ447&amp;","&amp;AR447&amp;","&amp;AS447&amp;","&amp;AT447&amp;",",","," "))," ",", ")))</f>
        <v/>
      </c>
      <c r="AV447" s="31" t="e">
        <f>IF(COUNTBLANK(L447:AC447)&lt;&gt;13,IF(Table3[[#This Row],[Comments]]="Please order in multiples of 20. Minimum order of 100.",IF(COUNTBLANK(Table3[[#This Row],[Date 1]:[Order]])=12,"",1),1),IF(OR(F447="yes",G447="yes",H447="yes",I447="yes",J447="yes",K447="yes",#REF!="yes"),1,""))</f>
        <v>#REF!</v>
      </c>
    </row>
    <row r="448" spans="2:48" ht="36" thickBot="1" x14ac:dyDescent="0.4">
      <c r="B448" s="125">
        <v>7550</v>
      </c>
      <c r="C448" s="13" t="s">
        <v>457</v>
      </c>
      <c r="D448" s="28" t="s">
        <v>705</v>
      </c>
      <c r="E448" s="108"/>
      <c r="F448" s="109" t="s">
        <v>21</v>
      </c>
      <c r="G448" s="26" t="s">
        <v>21</v>
      </c>
      <c r="H448" s="26" t="s">
        <v>21</v>
      </c>
      <c r="I448" s="26" t="s">
        <v>21</v>
      </c>
      <c r="J448" s="26" t="s">
        <v>21</v>
      </c>
      <c r="K448" s="26" t="s">
        <v>88</v>
      </c>
      <c r="L448" s="19"/>
      <c r="M448" s="17"/>
      <c r="N448" s="17"/>
      <c r="O448" s="17"/>
      <c r="P448" s="17"/>
      <c r="Q448" s="17"/>
      <c r="R448" s="17"/>
      <c r="S448" s="110"/>
      <c r="T448" s="131" t="str">
        <f>Table3[[#This Row],[Column12]]</f>
        <v>Auto:</v>
      </c>
      <c r="U448" s="22"/>
      <c r="V448" s="46" t="str">
        <f>IF(Table3[[#This Row],[TagOrderMethod]]="Ratio:","plants per 1 tag",IF(Table3[[#This Row],[TagOrderMethod]]="tags included","",IF(Table3[[#This Row],[TagOrderMethod]]="Qty:","tags",IF(Table3[[#This Row],[TagOrderMethod]]="Auto:",IF(U448&lt;&gt;"","tags","")))))</f>
        <v/>
      </c>
      <c r="W448" s="14">
        <v>50</v>
      </c>
      <c r="X448" s="14" t="str">
        <f>IF(ISNUMBER(SEARCH("tag",Table3[[#This Row],[Notes]])), "Yes", "No")</f>
        <v>No</v>
      </c>
      <c r="Y448" s="14" t="str">
        <f>IF(Table3[[#This Row],[Column11]]="yes","tags included","Auto:")</f>
        <v>Auto:</v>
      </c>
      <c r="Z44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Row],[TagOrderMethod]]="Auto:",IF(U448&gt;0,U448,IF(COUNTBLANK(L448:S448)=8,"",(IF(Table3[[#This Row],[Column11]]&lt;&gt;"no",Table3[[#This Row],[Size]]*(SUM(Table3[[#This Row],[Date 1]:[Date 8]])),"")))),""))),(Table3[[#This Row],[Bundle]])),"")</f>
        <v/>
      </c>
      <c r="AB448" s="86" t="str">
        <f t="shared" si="9"/>
        <v/>
      </c>
      <c r="AC448" s="68"/>
      <c r="AD448" s="37"/>
      <c r="AE448" s="38"/>
      <c r="AF448" s="39"/>
      <c r="AG448" s="111" t="s">
        <v>21</v>
      </c>
      <c r="AH448" s="111" t="s">
        <v>21</v>
      </c>
      <c r="AI448" s="111" t="s">
        <v>21</v>
      </c>
      <c r="AJ448" s="111" t="s">
        <v>21</v>
      </c>
      <c r="AK448" s="111" t="s">
        <v>21</v>
      </c>
      <c r="AL448" s="111" t="s">
        <v>1736</v>
      </c>
      <c r="AM448" s="111" t="b">
        <f>IF(AND(Table3[[#This Row],[Column68]]=TRUE,COUNTBLANK(Table3[[#This Row],[Date 1]:[Date 8]])=8),TRUE,FALSE)</f>
        <v>0</v>
      </c>
      <c r="AN448" s="111" t="b">
        <f>COUNTIF(Table3[[#This Row],[512]:[51]],"yes")&gt;0</f>
        <v>0</v>
      </c>
      <c r="AO448" s="40" t="str">
        <f>IF(Table3[[#This Row],[512]]="yes",Table3[[#This Row],[Column1]],"")</f>
        <v/>
      </c>
      <c r="AP448" s="40" t="str">
        <f>IF(Table3[[#This Row],[250]]="yes",Table3[[#This Row],[Column1.5]],"")</f>
        <v/>
      </c>
      <c r="AQ448" s="40" t="str">
        <f>IF(Table3[[#This Row],[288]]="yes",Table3[[#This Row],[Column2]],"")</f>
        <v/>
      </c>
      <c r="AR448" s="40" t="str">
        <f>IF(Table3[[#This Row],[144]]="yes",Table3[[#This Row],[Column3]],"")</f>
        <v/>
      </c>
      <c r="AS448" s="40" t="str">
        <f>IF(Table3[[#This Row],[26]]="yes",Table3[[#This Row],[Column4]],"")</f>
        <v/>
      </c>
      <c r="AT448" s="40" t="str">
        <f>IF(Table3[[#This Row],[51]]="yes",Table3[[#This Row],[Column5]],"")</f>
        <v/>
      </c>
      <c r="AU448" s="25" t="str">
        <f>IF(COUNTBLANK(Table3[[#This Row],[Date 1]:[Date 8]])=7,IF(Table3[[#This Row],[Column9]]&lt;&gt;"",IF(SUM(L448:S448)&lt;&gt;0,Table3[[#This Row],[Column9]],""),""),(SUBSTITUTE(TRIM(SUBSTITUTE(AO448&amp;","&amp;AP448&amp;","&amp;AQ448&amp;","&amp;AR448&amp;","&amp;AS448&amp;","&amp;AT448&amp;",",","," "))," ",", ")))</f>
        <v/>
      </c>
      <c r="AV448" s="31" t="e">
        <f>IF(COUNTBLANK(L448:AC448)&lt;&gt;13,IF(Table3[[#This Row],[Comments]]="Please order in multiples of 20. Minimum order of 100.",IF(COUNTBLANK(Table3[[#This Row],[Date 1]:[Order]])=12,"",1),1),IF(OR(F448="yes",G448="yes",H448="yes",I448="yes",J448="yes",K448="yes",#REF!="yes"),1,""))</f>
        <v>#REF!</v>
      </c>
    </row>
    <row r="449" spans="2:48" ht="36" thickBot="1" x14ac:dyDescent="0.4">
      <c r="B449" s="125">
        <v>5100</v>
      </c>
      <c r="C449" s="13" t="s">
        <v>457</v>
      </c>
      <c r="D449" s="28" t="s">
        <v>266</v>
      </c>
      <c r="E449" s="108"/>
      <c r="F449" s="109" t="s">
        <v>21</v>
      </c>
      <c r="G449" s="26" t="s">
        <v>21</v>
      </c>
      <c r="H449" s="26" t="s">
        <v>88</v>
      </c>
      <c r="I449" s="26" t="s">
        <v>88</v>
      </c>
      <c r="J449" s="26" t="s">
        <v>88</v>
      </c>
      <c r="K449" s="26" t="s">
        <v>21</v>
      </c>
      <c r="L449" s="19"/>
      <c r="M449" s="17"/>
      <c r="N449" s="17"/>
      <c r="O449" s="17"/>
      <c r="P449" s="17"/>
      <c r="Q449" s="17"/>
      <c r="R449" s="17"/>
      <c r="S449" s="110"/>
      <c r="T449" s="131" t="str">
        <f>Table3[[#This Row],[Column12]]</f>
        <v>Auto:</v>
      </c>
      <c r="U449" s="22"/>
      <c r="V449" s="46" t="str">
        <f>IF(Table3[[#This Row],[TagOrderMethod]]="Ratio:","plants per 1 tag",IF(Table3[[#This Row],[TagOrderMethod]]="tags included","",IF(Table3[[#This Row],[TagOrderMethod]]="Qty:","tags",IF(Table3[[#This Row],[TagOrderMethod]]="Auto:",IF(U449&lt;&gt;"","tags","")))))</f>
        <v/>
      </c>
      <c r="W449" s="14">
        <v>50</v>
      </c>
      <c r="X449" s="14" t="str">
        <f>IF(ISNUMBER(SEARCH("tag",Table3[[#This Row],[Notes]])), "Yes", "No")</f>
        <v>No</v>
      </c>
      <c r="Y449" s="14" t="str">
        <f>IF(Table3[[#This Row],[Column11]]="yes","tags included","Auto:")</f>
        <v>Auto:</v>
      </c>
      <c r="Z44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4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Row],[TagOrderMethod]]="Auto:",IF(U449&gt;0,U449,IF(COUNTBLANK(L449:S449)=8,"",(IF(Table3[[#This Row],[Column11]]&lt;&gt;"no",Table3[[#This Row],[Size]]*(SUM(Table3[[#This Row],[Date 1]:[Date 8]])),"")))),""))),(Table3[[#This Row],[Bundle]])),"")</f>
        <v/>
      </c>
      <c r="AB449" s="86" t="str">
        <f t="shared" si="9"/>
        <v/>
      </c>
      <c r="AC449" s="68"/>
      <c r="AD449" s="37"/>
      <c r="AE449" s="38"/>
      <c r="AF449" s="39"/>
      <c r="AG449" s="111" t="s">
        <v>21</v>
      </c>
      <c r="AH449" s="111" t="s">
        <v>21</v>
      </c>
      <c r="AI449" s="111" t="s">
        <v>1737</v>
      </c>
      <c r="AJ449" s="111" t="s">
        <v>1738</v>
      </c>
      <c r="AK449" s="111" t="s">
        <v>1739</v>
      </c>
      <c r="AL449" s="111" t="s">
        <v>21</v>
      </c>
      <c r="AM449" s="111" t="b">
        <f>IF(AND(Table3[[#This Row],[Column68]]=TRUE,COUNTBLANK(Table3[[#This Row],[Date 1]:[Date 8]])=8),TRUE,FALSE)</f>
        <v>0</v>
      </c>
      <c r="AN449" s="111" t="b">
        <f>COUNTIF(Table3[[#This Row],[512]:[51]],"yes")&gt;0</f>
        <v>0</v>
      </c>
      <c r="AO449" s="40" t="str">
        <f>IF(Table3[[#This Row],[512]]="yes",Table3[[#This Row],[Column1]],"")</f>
        <v/>
      </c>
      <c r="AP449" s="40" t="str">
        <f>IF(Table3[[#This Row],[250]]="yes",Table3[[#This Row],[Column1.5]],"")</f>
        <v/>
      </c>
      <c r="AQ449" s="40" t="str">
        <f>IF(Table3[[#This Row],[288]]="yes",Table3[[#This Row],[Column2]],"")</f>
        <v/>
      </c>
      <c r="AR449" s="40" t="str">
        <f>IF(Table3[[#This Row],[144]]="yes",Table3[[#This Row],[Column3]],"")</f>
        <v/>
      </c>
      <c r="AS449" s="40" t="str">
        <f>IF(Table3[[#This Row],[26]]="yes",Table3[[#This Row],[Column4]],"")</f>
        <v/>
      </c>
      <c r="AT449" s="40" t="str">
        <f>IF(Table3[[#This Row],[51]]="yes",Table3[[#This Row],[Column5]],"")</f>
        <v/>
      </c>
      <c r="AU449" s="25" t="str">
        <f>IF(COUNTBLANK(Table3[[#This Row],[Date 1]:[Date 8]])=7,IF(Table3[[#This Row],[Column9]]&lt;&gt;"",IF(SUM(L449:S449)&lt;&gt;0,Table3[[#This Row],[Column9]],""),""),(SUBSTITUTE(TRIM(SUBSTITUTE(AO449&amp;","&amp;AP449&amp;","&amp;AQ449&amp;","&amp;AR449&amp;","&amp;AS449&amp;","&amp;AT449&amp;",",","," "))," ",", ")))</f>
        <v/>
      </c>
      <c r="AV449" s="31" t="e">
        <f>IF(COUNTBLANK(L449:AC449)&lt;&gt;13,IF(Table3[[#This Row],[Comments]]="Please order in multiples of 20. Minimum order of 100.",IF(COUNTBLANK(Table3[[#This Row],[Date 1]:[Order]])=12,"",1),1),IF(OR(F449="yes",G449="yes",H449="yes",I449="yes",J449="yes",K449="yes",#REF!="yes"),1,""))</f>
        <v>#REF!</v>
      </c>
    </row>
    <row r="450" spans="2:48" ht="36" thickBot="1" x14ac:dyDescent="0.4">
      <c r="B450" s="125">
        <v>7565</v>
      </c>
      <c r="C450" s="13" t="s">
        <v>457</v>
      </c>
      <c r="D450" s="28" t="s">
        <v>1586</v>
      </c>
      <c r="E450" s="108"/>
      <c r="F450" s="109" t="s">
        <v>21</v>
      </c>
      <c r="G450" s="26" t="s">
        <v>21</v>
      </c>
      <c r="H450" s="26" t="s">
        <v>21</v>
      </c>
      <c r="I450" s="26" t="s">
        <v>21</v>
      </c>
      <c r="J450" s="26" t="s">
        <v>21</v>
      </c>
      <c r="K450" s="26" t="s">
        <v>88</v>
      </c>
      <c r="L450" s="19"/>
      <c r="M450" s="17"/>
      <c r="N450" s="17"/>
      <c r="O450" s="17"/>
      <c r="P450" s="17"/>
      <c r="Q450" s="17"/>
      <c r="R450" s="17"/>
      <c r="S450" s="110"/>
      <c r="T450" s="131" t="str">
        <f>Table3[[#This Row],[Column12]]</f>
        <v>Auto:</v>
      </c>
      <c r="U450" s="22"/>
      <c r="V450" s="46" t="str">
        <f>IF(Table3[[#This Row],[TagOrderMethod]]="Ratio:","plants per 1 tag",IF(Table3[[#This Row],[TagOrderMethod]]="tags included","",IF(Table3[[#This Row],[TagOrderMethod]]="Qty:","tags",IF(Table3[[#This Row],[TagOrderMethod]]="Auto:",IF(U450&lt;&gt;"","tags","")))))</f>
        <v/>
      </c>
      <c r="W450" s="14">
        <v>50</v>
      </c>
      <c r="X450" s="14" t="str">
        <f>IF(ISNUMBER(SEARCH("tag",Table3[[#This Row],[Notes]])), "Yes", "No")</f>
        <v>No</v>
      </c>
      <c r="Y450" s="14" t="str">
        <f>IF(Table3[[#This Row],[Column11]]="yes","tags included","Auto:")</f>
        <v>Auto:</v>
      </c>
      <c r="Z45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Row],[TagOrderMethod]]="Auto:",IF(U450&gt;0,U450,IF(COUNTBLANK(L450:S450)=8,"",(IF(Table3[[#This Row],[Column11]]&lt;&gt;"no",Table3[[#This Row],[Size]]*(SUM(Table3[[#This Row],[Date 1]:[Date 8]])),"")))),""))),(Table3[[#This Row],[Bundle]])),"")</f>
        <v/>
      </c>
      <c r="AB450" s="86" t="str">
        <f t="shared" si="9"/>
        <v/>
      </c>
      <c r="AC450" s="68"/>
      <c r="AD450" s="37"/>
      <c r="AE450" s="38"/>
      <c r="AF450" s="39"/>
      <c r="AG450" s="111" t="s">
        <v>21</v>
      </c>
      <c r="AH450" s="111" t="s">
        <v>21</v>
      </c>
      <c r="AI450" s="111" t="s">
        <v>21</v>
      </c>
      <c r="AJ450" s="111" t="s">
        <v>21</v>
      </c>
      <c r="AK450" s="111" t="s">
        <v>21</v>
      </c>
      <c r="AL450" s="111" t="s">
        <v>1740</v>
      </c>
      <c r="AM450" s="111" t="b">
        <f>IF(AND(Table3[[#This Row],[Column68]]=TRUE,COUNTBLANK(Table3[[#This Row],[Date 1]:[Date 8]])=8),TRUE,FALSE)</f>
        <v>0</v>
      </c>
      <c r="AN450" s="111" t="b">
        <f>COUNTIF(Table3[[#This Row],[512]:[51]],"yes")&gt;0</f>
        <v>0</v>
      </c>
      <c r="AO450" s="40" t="str">
        <f>IF(Table3[[#This Row],[512]]="yes",Table3[[#This Row],[Column1]],"")</f>
        <v/>
      </c>
      <c r="AP450" s="40" t="str">
        <f>IF(Table3[[#This Row],[250]]="yes",Table3[[#This Row],[Column1.5]],"")</f>
        <v/>
      </c>
      <c r="AQ450" s="40" t="str">
        <f>IF(Table3[[#This Row],[288]]="yes",Table3[[#This Row],[Column2]],"")</f>
        <v/>
      </c>
      <c r="AR450" s="40" t="str">
        <f>IF(Table3[[#This Row],[144]]="yes",Table3[[#This Row],[Column3]],"")</f>
        <v/>
      </c>
      <c r="AS450" s="40" t="str">
        <f>IF(Table3[[#This Row],[26]]="yes",Table3[[#This Row],[Column4]],"")</f>
        <v/>
      </c>
      <c r="AT450" s="40" t="str">
        <f>IF(Table3[[#This Row],[51]]="yes",Table3[[#This Row],[Column5]],"")</f>
        <v/>
      </c>
      <c r="AU450" s="25" t="str">
        <f>IF(COUNTBLANK(Table3[[#This Row],[Date 1]:[Date 8]])=7,IF(Table3[[#This Row],[Column9]]&lt;&gt;"",IF(SUM(L450:S450)&lt;&gt;0,Table3[[#This Row],[Column9]],""),""),(SUBSTITUTE(TRIM(SUBSTITUTE(AO450&amp;","&amp;AP450&amp;","&amp;AQ450&amp;","&amp;AR450&amp;","&amp;AS450&amp;","&amp;AT450&amp;",",","," "))," ",", ")))</f>
        <v/>
      </c>
      <c r="AV450" s="31" t="e">
        <f>IF(COUNTBLANK(L450:AC450)&lt;&gt;13,IF(Table3[[#This Row],[Comments]]="Please order in multiples of 20. Minimum order of 100.",IF(COUNTBLANK(Table3[[#This Row],[Date 1]:[Order]])=12,"",1),1),IF(OR(F450="yes",G450="yes",H450="yes",I450="yes",J450="yes",K450="yes",#REF!="yes"),1,""))</f>
        <v>#REF!</v>
      </c>
    </row>
    <row r="451" spans="2:48" ht="36" thickBot="1" x14ac:dyDescent="0.4">
      <c r="B451" s="125">
        <v>5310</v>
      </c>
      <c r="C451" s="13" t="s">
        <v>457</v>
      </c>
      <c r="D451" s="28" t="s">
        <v>104</v>
      </c>
      <c r="E451" s="108"/>
      <c r="F451" s="109" t="s">
        <v>21</v>
      </c>
      <c r="G451" s="26" t="s">
        <v>21</v>
      </c>
      <c r="H451" s="26" t="s">
        <v>88</v>
      </c>
      <c r="I451" s="26" t="s">
        <v>88</v>
      </c>
      <c r="J451" s="26" t="s">
        <v>88</v>
      </c>
      <c r="K451" s="26" t="s">
        <v>21</v>
      </c>
      <c r="L451" s="19"/>
      <c r="M451" s="17"/>
      <c r="N451" s="17"/>
      <c r="O451" s="17"/>
      <c r="P451" s="17"/>
      <c r="Q451" s="17"/>
      <c r="R451" s="17"/>
      <c r="S451" s="110"/>
      <c r="T451" s="131" t="str">
        <f>Table3[[#This Row],[Column12]]</f>
        <v>Auto:</v>
      </c>
      <c r="U451" s="22"/>
      <c r="V451" s="46" t="str">
        <f>IF(Table3[[#This Row],[TagOrderMethod]]="Ratio:","plants per 1 tag",IF(Table3[[#This Row],[TagOrderMethod]]="tags included","",IF(Table3[[#This Row],[TagOrderMethod]]="Qty:","tags",IF(Table3[[#This Row],[TagOrderMethod]]="Auto:",IF(U451&lt;&gt;"","tags","")))))</f>
        <v/>
      </c>
      <c r="W451" s="14">
        <v>50</v>
      </c>
      <c r="X451" s="14" t="str">
        <f>IF(ISNUMBER(SEARCH("tag",Table3[[#This Row],[Notes]])), "Yes", "No")</f>
        <v>No</v>
      </c>
      <c r="Y451" s="14" t="str">
        <f>IF(Table3[[#This Row],[Column11]]="yes","tags included","Auto:")</f>
        <v>Auto:</v>
      </c>
      <c r="Z45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Row],[TagOrderMethod]]="Auto:",IF(U451&gt;0,U451,IF(COUNTBLANK(L451:S451)=8,"",(IF(Table3[[#This Row],[Column11]]&lt;&gt;"no",Table3[[#This Row],[Size]]*(SUM(Table3[[#This Row],[Date 1]:[Date 8]])),"")))),""))),(Table3[[#This Row],[Bundle]])),"")</f>
        <v/>
      </c>
      <c r="AB451" s="86" t="str">
        <f t="shared" si="9"/>
        <v/>
      </c>
      <c r="AC451" s="68"/>
      <c r="AD451" s="37"/>
      <c r="AE451" s="38"/>
      <c r="AF451" s="39"/>
      <c r="AG451" s="111" t="s">
        <v>21</v>
      </c>
      <c r="AH451" s="111" t="s">
        <v>21</v>
      </c>
      <c r="AI451" s="111" t="s">
        <v>1741</v>
      </c>
      <c r="AJ451" s="111" t="s">
        <v>1742</v>
      </c>
      <c r="AK451" s="111" t="s">
        <v>1743</v>
      </c>
      <c r="AL451" s="111" t="s">
        <v>21</v>
      </c>
      <c r="AM451" s="111" t="b">
        <f>IF(AND(Table3[[#This Row],[Column68]]=TRUE,COUNTBLANK(Table3[[#This Row],[Date 1]:[Date 8]])=8),TRUE,FALSE)</f>
        <v>0</v>
      </c>
      <c r="AN451" s="111" t="b">
        <f>COUNTIF(Table3[[#This Row],[512]:[51]],"yes")&gt;0</f>
        <v>0</v>
      </c>
      <c r="AO451" s="40" t="str">
        <f>IF(Table3[[#This Row],[512]]="yes",Table3[[#This Row],[Column1]],"")</f>
        <v/>
      </c>
      <c r="AP451" s="40" t="str">
        <f>IF(Table3[[#This Row],[250]]="yes",Table3[[#This Row],[Column1.5]],"")</f>
        <v/>
      </c>
      <c r="AQ451" s="40" t="str">
        <f>IF(Table3[[#This Row],[288]]="yes",Table3[[#This Row],[Column2]],"")</f>
        <v/>
      </c>
      <c r="AR451" s="40" t="str">
        <f>IF(Table3[[#This Row],[144]]="yes",Table3[[#This Row],[Column3]],"")</f>
        <v/>
      </c>
      <c r="AS451" s="40" t="str">
        <f>IF(Table3[[#This Row],[26]]="yes",Table3[[#This Row],[Column4]],"")</f>
        <v/>
      </c>
      <c r="AT451" s="40" t="str">
        <f>IF(Table3[[#This Row],[51]]="yes",Table3[[#This Row],[Column5]],"")</f>
        <v/>
      </c>
      <c r="AU451" s="25" t="str">
        <f>IF(COUNTBLANK(Table3[[#This Row],[Date 1]:[Date 8]])=7,IF(Table3[[#This Row],[Column9]]&lt;&gt;"",IF(SUM(L451:S451)&lt;&gt;0,Table3[[#This Row],[Column9]],""),""),(SUBSTITUTE(TRIM(SUBSTITUTE(AO451&amp;","&amp;AP451&amp;","&amp;AQ451&amp;","&amp;AR451&amp;","&amp;AS451&amp;","&amp;AT451&amp;",",","," "))," ",", ")))</f>
        <v/>
      </c>
      <c r="AV451" s="31" t="e">
        <f>IF(COUNTBLANK(L451:AC451)&lt;&gt;13,IF(Table3[[#This Row],[Comments]]="Please order in multiples of 20. Minimum order of 100.",IF(COUNTBLANK(Table3[[#This Row],[Date 1]:[Order]])=12,"",1),1),IF(OR(F451="yes",G451="yes",H451="yes",I451="yes",J451="yes",K451="yes",#REF!="yes"),1,""))</f>
        <v>#REF!</v>
      </c>
    </row>
    <row r="452" spans="2:48" ht="36" thickBot="1" x14ac:dyDescent="0.4">
      <c r="B452" s="125">
        <v>5330</v>
      </c>
      <c r="C452" s="13" t="s">
        <v>457</v>
      </c>
      <c r="D452" s="28" t="s">
        <v>105</v>
      </c>
      <c r="E452" s="108"/>
      <c r="F452" s="109" t="s">
        <v>21</v>
      </c>
      <c r="G452" s="26" t="s">
        <v>21</v>
      </c>
      <c r="H452" s="26" t="s">
        <v>88</v>
      </c>
      <c r="I452" s="26" t="s">
        <v>88</v>
      </c>
      <c r="J452" s="26" t="s">
        <v>88</v>
      </c>
      <c r="K452" s="26" t="s">
        <v>21</v>
      </c>
      <c r="L452" s="19"/>
      <c r="M452" s="17"/>
      <c r="N452" s="17"/>
      <c r="O452" s="17"/>
      <c r="P452" s="17"/>
      <c r="Q452" s="17"/>
      <c r="R452" s="17"/>
      <c r="S452" s="110"/>
      <c r="T452" s="131" t="str">
        <f>Table3[[#This Row],[Column12]]</f>
        <v>Auto:</v>
      </c>
      <c r="U452" s="22"/>
      <c r="V452" s="46" t="str">
        <f>IF(Table3[[#This Row],[TagOrderMethod]]="Ratio:","plants per 1 tag",IF(Table3[[#This Row],[TagOrderMethod]]="tags included","",IF(Table3[[#This Row],[TagOrderMethod]]="Qty:","tags",IF(Table3[[#This Row],[TagOrderMethod]]="Auto:",IF(U452&lt;&gt;"","tags","")))))</f>
        <v/>
      </c>
      <c r="W452" s="14">
        <v>50</v>
      </c>
      <c r="X452" s="14" t="str">
        <f>IF(ISNUMBER(SEARCH("tag",Table3[[#This Row],[Notes]])), "Yes", "No")</f>
        <v>No</v>
      </c>
      <c r="Y452" s="14" t="str">
        <f>IF(Table3[[#This Row],[Column11]]="yes","tags included","Auto:")</f>
        <v>Auto:</v>
      </c>
      <c r="Z45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Row],[TagOrderMethod]]="Auto:",IF(U452&gt;0,U452,IF(COUNTBLANK(L452:S452)=8,"",(IF(Table3[[#This Row],[Column11]]&lt;&gt;"no",Table3[[#This Row],[Size]]*(SUM(Table3[[#This Row],[Date 1]:[Date 8]])),"")))),""))),(Table3[[#This Row],[Bundle]])),"")</f>
        <v/>
      </c>
      <c r="AB452" s="86" t="str">
        <f t="shared" si="9"/>
        <v/>
      </c>
      <c r="AC452" s="68"/>
      <c r="AD452" s="37"/>
      <c r="AE452" s="38"/>
      <c r="AF452" s="39"/>
      <c r="AG452" s="111" t="s">
        <v>21</v>
      </c>
      <c r="AH452" s="111" t="s">
        <v>21</v>
      </c>
      <c r="AI452" s="111" t="s">
        <v>1744</v>
      </c>
      <c r="AJ452" s="111" t="s">
        <v>1745</v>
      </c>
      <c r="AK452" s="111" t="s">
        <v>1746</v>
      </c>
      <c r="AL452" s="111" t="s">
        <v>21</v>
      </c>
      <c r="AM452" s="111" t="b">
        <f>IF(AND(Table3[[#This Row],[Column68]]=TRUE,COUNTBLANK(Table3[[#This Row],[Date 1]:[Date 8]])=8),TRUE,FALSE)</f>
        <v>0</v>
      </c>
      <c r="AN452" s="111" t="b">
        <f>COUNTIF(Table3[[#This Row],[512]:[51]],"yes")&gt;0</f>
        <v>0</v>
      </c>
      <c r="AO452" s="40" t="str">
        <f>IF(Table3[[#This Row],[512]]="yes",Table3[[#This Row],[Column1]],"")</f>
        <v/>
      </c>
      <c r="AP452" s="40" t="str">
        <f>IF(Table3[[#This Row],[250]]="yes",Table3[[#This Row],[Column1.5]],"")</f>
        <v/>
      </c>
      <c r="AQ452" s="40" t="str">
        <f>IF(Table3[[#This Row],[288]]="yes",Table3[[#This Row],[Column2]],"")</f>
        <v/>
      </c>
      <c r="AR452" s="40" t="str">
        <f>IF(Table3[[#This Row],[144]]="yes",Table3[[#This Row],[Column3]],"")</f>
        <v/>
      </c>
      <c r="AS452" s="40" t="str">
        <f>IF(Table3[[#This Row],[26]]="yes",Table3[[#This Row],[Column4]],"")</f>
        <v/>
      </c>
      <c r="AT452" s="40" t="str">
        <f>IF(Table3[[#This Row],[51]]="yes",Table3[[#This Row],[Column5]],"")</f>
        <v/>
      </c>
      <c r="AU452" s="25" t="str">
        <f>IF(COUNTBLANK(Table3[[#This Row],[Date 1]:[Date 8]])=7,IF(Table3[[#This Row],[Column9]]&lt;&gt;"",IF(SUM(L452:S452)&lt;&gt;0,Table3[[#This Row],[Column9]],""),""),(SUBSTITUTE(TRIM(SUBSTITUTE(AO452&amp;","&amp;AP452&amp;","&amp;AQ452&amp;","&amp;AR452&amp;","&amp;AS452&amp;","&amp;AT452&amp;",",","," "))," ",", ")))</f>
        <v/>
      </c>
      <c r="AV452" s="31" t="e">
        <f>IF(COUNTBLANK(L452:AC452)&lt;&gt;13,IF(Table3[[#This Row],[Comments]]="Please order in multiples of 20. Minimum order of 100.",IF(COUNTBLANK(Table3[[#This Row],[Date 1]:[Order]])=12,"",1),1),IF(OR(F452="yes",G452="yes",H452="yes",I452="yes",J452="yes",K452="yes",#REF!="yes"),1,""))</f>
        <v>#REF!</v>
      </c>
    </row>
    <row r="453" spans="2:48" ht="36" thickBot="1" x14ac:dyDescent="0.4">
      <c r="B453" s="125">
        <v>5340</v>
      </c>
      <c r="C453" s="13" t="s">
        <v>457</v>
      </c>
      <c r="D453" s="28" t="s">
        <v>706</v>
      </c>
      <c r="E453" s="108"/>
      <c r="F453" s="109" t="s">
        <v>21</v>
      </c>
      <c r="G453" s="26" t="s">
        <v>21</v>
      </c>
      <c r="H453" s="26" t="s">
        <v>88</v>
      </c>
      <c r="I453" s="26" t="s">
        <v>88</v>
      </c>
      <c r="J453" s="26" t="s">
        <v>88</v>
      </c>
      <c r="K453" s="26" t="s">
        <v>21</v>
      </c>
      <c r="L453" s="19"/>
      <c r="M453" s="17"/>
      <c r="N453" s="17"/>
      <c r="O453" s="17"/>
      <c r="P453" s="17"/>
      <c r="Q453" s="17"/>
      <c r="R453" s="17"/>
      <c r="S453" s="110"/>
      <c r="T453" s="131" t="str">
        <f>Table3[[#This Row],[Column12]]</f>
        <v>Auto:</v>
      </c>
      <c r="U453" s="22"/>
      <c r="V453" s="46" t="str">
        <f>IF(Table3[[#This Row],[TagOrderMethod]]="Ratio:","plants per 1 tag",IF(Table3[[#This Row],[TagOrderMethod]]="tags included","",IF(Table3[[#This Row],[TagOrderMethod]]="Qty:","tags",IF(Table3[[#This Row],[TagOrderMethod]]="Auto:",IF(U453&lt;&gt;"","tags","")))))</f>
        <v/>
      </c>
      <c r="W453" s="14">
        <v>50</v>
      </c>
      <c r="X453" s="14" t="str">
        <f>IF(ISNUMBER(SEARCH("tag",Table3[[#This Row],[Notes]])), "Yes", "No")</f>
        <v>No</v>
      </c>
      <c r="Y453" s="14" t="str">
        <f>IF(Table3[[#This Row],[Column11]]="yes","tags included","Auto:")</f>
        <v>Auto:</v>
      </c>
      <c r="Z45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Row],[TagOrderMethod]]="Auto:",IF(U453&gt;0,U453,IF(COUNTBLANK(L453:S453)=8,"",(IF(Table3[[#This Row],[Column11]]&lt;&gt;"no",Table3[[#This Row],[Size]]*(SUM(Table3[[#This Row],[Date 1]:[Date 8]])),"")))),""))),(Table3[[#This Row],[Bundle]])),"")</f>
        <v/>
      </c>
      <c r="AB453" s="86" t="str">
        <f t="shared" si="9"/>
        <v/>
      </c>
      <c r="AC453" s="68"/>
      <c r="AD453" s="37"/>
      <c r="AE453" s="38"/>
      <c r="AF453" s="39"/>
      <c r="AG453" s="111" t="s">
        <v>21</v>
      </c>
      <c r="AH453" s="111" t="s">
        <v>21</v>
      </c>
      <c r="AI453" s="111" t="s">
        <v>1747</v>
      </c>
      <c r="AJ453" s="111" t="s">
        <v>1748</v>
      </c>
      <c r="AK453" s="111" t="s">
        <v>1749</v>
      </c>
      <c r="AL453" s="111" t="s">
        <v>21</v>
      </c>
      <c r="AM453" s="111" t="b">
        <f>IF(AND(Table3[[#This Row],[Column68]]=TRUE,COUNTBLANK(Table3[[#This Row],[Date 1]:[Date 8]])=8),TRUE,FALSE)</f>
        <v>0</v>
      </c>
      <c r="AN453" s="111" t="b">
        <f>COUNTIF(Table3[[#This Row],[512]:[51]],"yes")&gt;0</f>
        <v>0</v>
      </c>
      <c r="AO453" s="40" t="str">
        <f>IF(Table3[[#This Row],[512]]="yes",Table3[[#This Row],[Column1]],"")</f>
        <v/>
      </c>
      <c r="AP453" s="40" t="str">
        <f>IF(Table3[[#This Row],[250]]="yes",Table3[[#This Row],[Column1.5]],"")</f>
        <v/>
      </c>
      <c r="AQ453" s="40" t="str">
        <f>IF(Table3[[#This Row],[288]]="yes",Table3[[#This Row],[Column2]],"")</f>
        <v/>
      </c>
      <c r="AR453" s="40" t="str">
        <f>IF(Table3[[#This Row],[144]]="yes",Table3[[#This Row],[Column3]],"")</f>
        <v/>
      </c>
      <c r="AS453" s="40" t="str">
        <f>IF(Table3[[#This Row],[26]]="yes",Table3[[#This Row],[Column4]],"")</f>
        <v/>
      </c>
      <c r="AT453" s="40" t="str">
        <f>IF(Table3[[#This Row],[51]]="yes",Table3[[#This Row],[Column5]],"")</f>
        <v/>
      </c>
      <c r="AU453" s="25" t="str">
        <f>IF(COUNTBLANK(Table3[[#This Row],[Date 1]:[Date 8]])=7,IF(Table3[[#This Row],[Column9]]&lt;&gt;"",IF(SUM(L453:S453)&lt;&gt;0,Table3[[#This Row],[Column9]],""),""),(SUBSTITUTE(TRIM(SUBSTITUTE(AO453&amp;","&amp;AP453&amp;","&amp;AQ453&amp;","&amp;AR453&amp;","&amp;AS453&amp;","&amp;AT453&amp;",",","," "))," ",", ")))</f>
        <v/>
      </c>
      <c r="AV453" s="31" t="e">
        <f>IF(COUNTBLANK(L453:AC453)&lt;&gt;13,IF(Table3[[#This Row],[Comments]]="Please order in multiples of 20. Minimum order of 100.",IF(COUNTBLANK(Table3[[#This Row],[Date 1]:[Order]])=12,"",1),1),IF(OR(F453="yes",G453="yes",H453="yes",I453="yes",J453="yes",K453="yes",#REF!="yes"),1,""))</f>
        <v>#REF!</v>
      </c>
    </row>
    <row r="454" spans="2:48" ht="36" thickBot="1" x14ac:dyDescent="0.4">
      <c r="B454" s="125">
        <v>7595</v>
      </c>
      <c r="C454" s="13" t="s">
        <v>457</v>
      </c>
      <c r="D454" s="28" t="s">
        <v>106</v>
      </c>
      <c r="E454" s="108"/>
      <c r="F454" s="109" t="s">
        <v>21</v>
      </c>
      <c r="G454" s="26" t="s">
        <v>21</v>
      </c>
      <c r="H454" s="26" t="s">
        <v>21</v>
      </c>
      <c r="I454" s="26" t="s">
        <v>21</v>
      </c>
      <c r="J454" s="26" t="s">
        <v>21</v>
      </c>
      <c r="K454" s="26" t="s">
        <v>88</v>
      </c>
      <c r="L454" s="19"/>
      <c r="M454" s="17"/>
      <c r="N454" s="17"/>
      <c r="O454" s="17"/>
      <c r="P454" s="17"/>
      <c r="Q454" s="17"/>
      <c r="R454" s="17"/>
      <c r="S454" s="110"/>
      <c r="T454" s="131" t="str">
        <f>Table3[[#This Row],[Column12]]</f>
        <v>Auto:</v>
      </c>
      <c r="U454" s="22"/>
      <c r="V454" s="46" t="str">
        <f>IF(Table3[[#This Row],[TagOrderMethod]]="Ratio:","plants per 1 tag",IF(Table3[[#This Row],[TagOrderMethod]]="tags included","",IF(Table3[[#This Row],[TagOrderMethod]]="Qty:","tags",IF(Table3[[#This Row],[TagOrderMethod]]="Auto:",IF(U454&lt;&gt;"","tags","")))))</f>
        <v/>
      </c>
      <c r="W454" s="14">
        <v>50</v>
      </c>
      <c r="X454" s="14" t="str">
        <f>IF(ISNUMBER(SEARCH("tag",Table3[[#This Row],[Notes]])), "Yes", "No")</f>
        <v>No</v>
      </c>
      <c r="Y454" s="14" t="str">
        <f>IF(Table3[[#This Row],[Column11]]="yes","tags included","Auto:")</f>
        <v>Auto:</v>
      </c>
      <c r="Z45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Row],[TagOrderMethod]]="Auto:",IF(U454&gt;0,U454,IF(COUNTBLANK(L454:S454)=8,"",(IF(Table3[[#This Row],[Column11]]&lt;&gt;"no",Table3[[#This Row],[Size]]*(SUM(Table3[[#This Row],[Date 1]:[Date 8]])),"")))),""))),(Table3[[#This Row],[Bundle]])),"")</f>
        <v/>
      </c>
      <c r="AB454" s="86" t="str">
        <f t="shared" si="9"/>
        <v/>
      </c>
      <c r="AC454" s="68"/>
      <c r="AD454" s="37"/>
      <c r="AE454" s="38"/>
      <c r="AF454" s="39"/>
      <c r="AG454" s="111" t="s">
        <v>21</v>
      </c>
      <c r="AH454" s="111" t="s">
        <v>21</v>
      </c>
      <c r="AI454" s="111" t="s">
        <v>21</v>
      </c>
      <c r="AJ454" s="111" t="s">
        <v>21</v>
      </c>
      <c r="AK454" s="111" t="s">
        <v>21</v>
      </c>
      <c r="AL454" s="111" t="s">
        <v>529</v>
      </c>
      <c r="AM454" s="111" t="b">
        <f>IF(AND(Table3[[#This Row],[Column68]]=TRUE,COUNTBLANK(Table3[[#This Row],[Date 1]:[Date 8]])=8),TRUE,FALSE)</f>
        <v>0</v>
      </c>
      <c r="AN454" s="111" t="b">
        <f>COUNTIF(Table3[[#This Row],[512]:[51]],"yes")&gt;0</f>
        <v>0</v>
      </c>
      <c r="AO454" s="40" t="str">
        <f>IF(Table3[[#This Row],[512]]="yes",Table3[[#This Row],[Column1]],"")</f>
        <v/>
      </c>
      <c r="AP454" s="40" t="str">
        <f>IF(Table3[[#This Row],[250]]="yes",Table3[[#This Row],[Column1.5]],"")</f>
        <v/>
      </c>
      <c r="AQ454" s="40" t="str">
        <f>IF(Table3[[#This Row],[288]]="yes",Table3[[#This Row],[Column2]],"")</f>
        <v/>
      </c>
      <c r="AR454" s="40" t="str">
        <f>IF(Table3[[#This Row],[144]]="yes",Table3[[#This Row],[Column3]],"")</f>
        <v/>
      </c>
      <c r="AS454" s="40" t="str">
        <f>IF(Table3[[#This Row],[26]]="yes",Table3[[#This Row],[Column4]],"")</f>
        <v/>
      </c>
      <c r="AT454" s="40" t="str">
        <f>IF(Table3[[#This Row],[51]]="yes",Table3[[#This Row],[Column5]],"")</f>
        <v/>
      </c>
      <c r="AU454" s="25" t="str">
        <f>IF(COUNTBLANK(Table3[[#This Row],[Date 1]:[Date 8]])=7,IF(Table3[[#This Row],[Column9]]&lt;&gt;"",IF(SUM(L454:S454)&lt;&gt;0,Table3[[#This Row],[Column9]],""),""),(SUBSTITUTE(TRIM(SUBSTITUTE(AO454&amp;","&amp;AP454&amp;","&amp;AQ454&amp;","&amp;AR454&amp;","&amp;AS454&amp;","&amp;AT454&amp;",",","," "))," ",", ")))</f>
        <v/>
      </c>
      <c r="AV454" s="31" t="e">
        <f>IF(COUNTBLANK(L454:AC454)&lt;&gt;13,IF(Table3[[#This Row],[Comments]]="Please order in multiples of 20. Minimum order of 100.",IF(COUNTBLANK(Table3[[#This Row],[Date 1]:[Order]])=12,"",1),1),IF(OR(F454="yes",G454="yes",H454="yes",I454="yes",J454="yes",K454="yes",#REF!="yes"),1,""))</f>
        <v>#REF!</v>
      </c>
    </row>
    <row r="455" spans="2:48" ht="36" thickBot="1" x14ac:dyDescent="0.4">
      <c r="B455" s="125">
        <v>7600</v>
      </c>
      <c r="C455" s="13" t="s">
        <v>457</v>
      </c>
      <c r="D455" s="28" t="s">
        <v>1587</v>
      </c>
      <c r="E455" s="108"/>
      <c r="F455" s="109" t="s">
        <v>21</v>
      </c>
      <c r="G455" s="26" t="s">
        <v>21</v>
      </c>
      <c r="H455" s="26" t="s">
        <v>21</v>
      </c>
      <c r="I455" s="26" t="s">
        <v>21</v>
      </c>
      <c r="J455" s="26" t="s">
        <v>21</v>
      </c>
      <c r="K455" s="26" t="s">
        <v>88</v>
      </c>
      <c r="L455" s="19"/>
      <c r="M455" s="17"/>
      <c r="N455" s="17"/>
      <c r="O455" s="17"/>
      <c r="P455" s="17"/>
      <c r="Q455" s="17"/>
      <c r="R455" s="17"/>
      <c r="S455" s="110"/>
      <c r="T455" s="131" t="str">
        <f>Table3[[#This Row],[Column12]]</f>
        <v>Auto:</v>
      </c>
      <c r="U455" s="22"/>
      <c r="V455" s="46" t="str">
        <f>IF(Table3[[#This Row],[TagOrderMethod]]="Ratio:","plants per 1 tag",IF(Table3[[#This Row],[TagOrderMethod]]="tags included","",IF(Table3[[#This Row],[TagOrderMethod]]="Qty:","tags",IF(Table3[[#This Row],[TagOrderMethod]]="Auto:",IF(U455&lt;&gt;"","tags","")))))</f>
        <v/>
      </c>
      <c r="W455" s="14">
        <v>25</v>
      </c>
      <c r="X455" s="14" t="str">
        <f>IF(ISNUMBER(SEARCH("tag",Table3[[#This Row],[Notes]])), "Yes", "No")</f>
        <v>No</v>
      </c>
      <c r="Y455" s="14" t="str">
        <f>IF(Table3[[#This Row],[Column11]]="yes","tags included","Auto:")</f>
        <v>Auto:</v>
      </c>
      <c r="Z45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Row],[TagOrderMethod]]="Auto:",IF(U455&gt;0,U455,IF(COUNTBLANK(L455:S455)=8,"",(IF(Table3[[#This Row],[Column11]]&lt;&gt;"no",Table3[[#This Row],[Size]]*(SUM(Table3[[#This Row],[Date 1]:[Date 8]])),"")))),""))),(Table3[[#This Row],[Bundle]])),"")</f>
        <v/>
      </c>
      <c r="AB455" s="86" t="str">
        <f t="shared" ref="AB455:AB483" si="10">IF(SUM(L455:S455)&gt;0,SUM(L455:S455) &amp;" units","")</f>
        <v/>
      </c>
      <c r="AC455" s="68"/>
      <c r="AD455" s="37"/>
      <c r="AE455" s="38"/>
      <c r="AF455" s="39"/>
      <c r="AG455" s="111" t="s">
        <v>21</v>
      </c>
      <c r="AH455" s="111" t="s">
        <v>21</v>
      </c>
      <c r="AI455" s="111" t="s">
        <v>21</v>
      </c>
      <c r="AJ455" s="111" t="s">
        <v>21</v>
      </c>
      <c r="AK455" s="111" t="s">
        <v>21</v>
      </c>
      <c r="AL455" s="111" t="s">
        <v>1750</v>
      </c>
      <c r="AM455" s="111" t="b">
        <f>IF(AND(Table3[[#This Row],[Column68]]=TRUE,COUNTBLANK(Table3[[#This Row],[Date 1]:[Date 8]])=8),TRUE,FALSE)</f>
        <v>0</v>
      </c>
      <c r="AN455" s="111" t="b">
        <f>COUNTIF(Table3[[#This Row],[512]:[51]],"yes")&gt;0</f>
        <v>0</v>
      </c>
      <c r="AO455" s="40" t="str">
        <f>IF(Table3[[#This Row],[512]]="yes",Table3[[#This Row],[Column1]],"")</f>
        <v/>
      </c>
      <c r="AP455" s="40" t="str">
        <f>IF(Table3[[#This Row],[250]]="yes",Table3[[#This Row],[Column1.5]],"")</f>
        <v/>
      </c>
      <c r="AQ455" s="40" t="str">
        <f>IF(Table3[[#This Row],[288]]="yes",Table3[[#This Row],[Column2]],"")</f>
        <v/>
      </c>
      <c r="AR455" s="40" t="str">
        <f>IF(Table3[[#This Row],[144]]="yes",Table3[[#This Row],[Column3]],"")</f>
        <v/>
      </c>
      <c r="AS455" s="40" t="str">
        <f>IF(Table3[[#This Row],[26]]="yes",Table3[[#This Row],[Column4]],"")</f>
        <v/>
      </c>
      <c r="AT455" s="40" t="str">
        <f>IF(Table3[[#This Row],[51]]="yes",Table3[[#This Row],[Column5]],"")</f>
        <v/>
      </c>
      <c r="AU455" s="25" t="str">
        <f>IF(COUNTBLANK(Table3[[#This Row],[Date 1]:[Date 8]])=7,IF(Table3[[#This Row],[Column9]]&lt;&gt;"",IF(SUM(L455:S455)&lt;&gt;0,Table3[[#This Row],[Column9]],""),""),(SUBSTITUTE(TRIM(SUBSTITUTE(AO455&amp;","&amp;AP455&amp;","&amp;AQ455&amp;","&amp;AR455&amp;","&amp;AS455&amp;","&amp;AT455&amp;",",","," "))," ",", ")))</f>
        <v/>
      </c>
      <c r="AV455" s="31" t="e">
        <f>IF(COUNTBLANK(L455:AC455)&lt;&gt;13,IF(Table3[[#This Row],[Comments]]="Please order in multiples of 20. Minimum order of 100.",IF(COUNTBLANK(Table3[[#This Row],[Date 1]:[Order]])=12,"",1),1),IF(OR(F455="yes",G455="yes",H455="yes",I455="yes",J455="yes",K455="yes",#REF!="yes"),1,""))</f>
        <v>#REF!</v>
      </c>
    </row>
    <row r="456" spans="2:48" ht="36" thickBot="1" x14ac:dyDescent="0.4">
      <c r="B456" s="125">
        <v>7605</v>
      </c>
      <c r="C456" s="13" t="s">
        <v>457</v>
      </c>
      <c r="D456" s="28" t="s">
        <v>1588</v>
      </c>
      <c r="E456" s="108"/>
      <c r="F456" s="109" t="s">
        <v>21</v>
      </c>
      <c r="G456" s="26" t="s">
        <v>21</v>
      </c>
      <c r="H456" s="26" t="s">
        <v>21</v>
      </c>
      <c r="I456" s="26" t="s">
        <v>21</v>
      </c>
      <c r="J456" s="26" t="s">
        <v>21</v>
      </c>
      <c r="K456" s="26" t="s">
        <v>88</v>
      </c>
      <c r="L456" s="19"/>
      <c r="M456" s="17"/>
      <c r="N456" s="17"/>
      <c r="O456" s="17"/>
      <c r="P456" s="17"/>
      <c r="Q456" s="17"/>
      <c r="R456" s="17"/>
      <c r="S456" s="110"/>
      <c r="T456" s="131" t="str">
        <f>Table3[[#This Row],[Column12]]</f>
        <v>Auto:</v>
      </c>
      <c r="U456" s="22"/>
      <c r="V456" s="46" t="str">
        <f>IF(Table3[[#This Row],[TagOrderMethod]]="Ratio:","plants per 1 tag",IF(Table3[[#This Row],[TagOrderMethod]]="tags included","",IF(Table3[[#This Row],[TagOrderMethod]]="Qty:","tags",IF(Table3[[#This Row],[TagOrderMethod]]="Auto:",IF(U456&lt;&gt;"","tags","")))))</f>
        <v/>
      </c>
      <c r="W456" s="14">
        <v>25</v>
      </c>
      <c r="X456" s="14" t="str">
        <f>IF(ISNUMBER(SEARCH("tag",Table3[[#This Row],[Notes]])), "Yes", "No")</f>
        <v>No</v>
      </c>
      <c r="Y456" s="14" t="str">
        <f>IF(Table3[[#This Row],[Column11]]="yes","tags included","Auto:")</f>
        <v>Auto:</v>
      </c>
      <c r="Z45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Row],[TagOrderMethod]]="Auto:",IF(U456&gt;0,U456,IF(COUNTBLANK(L456:S456)=8,"",(IF(Table3[[#This Row],[Column11]]&lt;&gt;"no",Table3[[#This Row],[Size]]*(SUM(Table3[[#This Row],[Date 1]:[Date 8]])),"")))),""))),(Table3[[#This Row],[Bundle]])),"")</f>
        <v/>
      </c>
      <c r="AB456" s="86" t="str">
        <f t="shared" si="10"/>
        <v/>
      </c>
      <c r="AC456" s="68"/>
      <c r="AD456" s="37"/>
      <c r="AE456" s="38"/>
      <c r="AF456" s="39"/>
      <c r="AG456" s="111" t="s">
        <v>21</v>
      </c>
      <c r="AH456" s="111" t="s">
        <v>21</v>
      </c>
      <c r="AI456" s="111" t="s">
        <v>21</v>
      </c>
      <c r="AJ456" s="111" t="s">
        <v>21</v>
      </c>
      <c r="AK456" s="111" t="s">
        <v>21</v>
      </c>
      <c r="AL456" s="111" t="s">
        <v>326</v>
      </c>
      <c r="AM456" s="111" t="b">
        <f>IF(AND(Table3[[#This Row],[Column68]]=TRUE,COUNTBLANK(Table3[[#This Row],[Date 1]:[Date 8]])=8),TRUE,FALSE)</f>
        <v>0</v>
      </c>
      <c r="AN456" s="111" t="b">
        <f>COUNTIF(Table3[[#This Row],[512]:[51]],"yes")&gt;0</f>
        <v>0</v>
      </c>
      <c r="AO456" s="40" t="str">
        <f>IF(Table3[[#This Row],[512]]="yes",Table3[[#This Row],[Column1]],"")</f>
        <v/>
      </c>
      <c r="AP456" s="40" t="str">
        <f>IF(Table3[[#This Row],[250]]="yes",Table3[[#This Row],[Column1.5]],"")</f>
        <v/>
      </c>
      <c r="AQ456" s="40" t="str">
        <f>IF(Table3[[#This Row],[288]]="yes",Table3[[#This Row],[Column2]],"")</f>
        <v/>
      </c>
      <c r="AR456" s="40" t="str">
        <f>IF(Table3[[#This Row],[144]]="yes",Table3[[#This Row],[Column3]],"")</f>
        <v/>
      </c>
      <c r="AS456" s="40" t="str">
        <f>IF(Table3[[#This Row],[26]]="yes",Table3[[#This Row],[Column4]],"")</f>
        <v/>
      </c>
      <c r="AT456" s="40" t="str">
        <f>IF(Table3[[#This Row],[51]]="yes",Table3[[#This Row],[Column5]],"")</f>
        <v/>
      </c>
      <c r="AU456" s="25" t="str">
        <f>IF(COUNTBLANK(Table3[[#This Row],[Date 1]:[Date 8]])=7,IF(Table3[[#This Row],[Column9]]&lt;&gt;"",IF(SUM(L456:S456)&lt;&gt;0,Table3[[#This Row],[Column9]],""),""),(SUBSTITUTE(TRIM(SUBSTITUTE(AO456&amp;","&amp;AP456&amp;","&amp;AQ456&amp;","&amp;AR456&amp;","&amp;AS456&amp;","&amp;AT456&amp;",",","," "))," ",", ")))</f>
        <v/>
      </c>
      <c r="AV456" s="31" t="e">
        <f>IF(COUNTBLANK(L456:AC456)&lt;&gt;13,IF(Table3[[#This Row],[Comments]]="Please order in multiples of 20. Minimum order of 100.",IF(COUNTBLANK(Table3[[#This Row],[Date 1]:[Order]])=12,"",1),1),IF(OR(F456="yes",G456="yes",H456="yes",I456="yes",J456="yes",K456="yes",#REF!="yes"),1,""))</f>
        <v>#REF!</v>
      </c>
    </row>
    <row r="457" spans="2:48" ht="36" thickBot="1" x14ac:dyDescent="0.4">
      <c r="B457" s="125">
        <v>7610</v>
      </c>
      <c r="C457" s="13" t="s">
        <v>457</v>
      </c>
      <c r="D457" s="28" t="s">
        <v>1589</v>
      </c>
      <c r="E457" s="108"/>
      <c r="F457" s="109" t="s">
        <v>21</v>
      </c>
      <c r="G457" s="26" t="s">
        <v>21</v>
      </c>
      <c r="H457" s="26" t="s">
        <v>21</v>
      </c>
      <c r="I457" s="26" t="s">
        <v>21</v>
      </c>
      <c r="J457" s="26" t="s">
        <v>21</v>
      </c>
      <c r="K457" s="26" t="s">
        <v>88</v>
      </c>
      <c r="L457" s="19"/>
      <c r="M457" s="17"/>
      <c r="N457" s="17"/>
      <c r="O457" s="17"/>
      <c r="P457" s="17"/>
      <c r="Q457" s="17"/>
      <c r="R457" s="17"/>
      <c r="S457" s="110"/>
      <c r="T457" s="131" t="str">
        <f>Table3[[#This Row],[Column12]]</f>
        <v>Auto:</v>
      </c>
      <c r="U457" s="22"/>
      <c r="V457" s="46" t="str">
        <f>IF(Table3[[#This Row],[TagOrderMethod]]="Ratio:","plants per 1 tag",IF(Table3[[#This Row],[TagOrderMethod]]="tags included","",IF(Table3[[#This Row],[TagOrderMethod]]="Qty:","tags",IF(Table3[[#This Row],[TagOrderMethod]]="Auto:",IF(U457&lt;&gt;"","tags","")))))</f>
        <v/>
      </c>
      <c r="W457" s="14">
        <v>25</v>
      </c>
      <c r="X457" s="14" t="str">
        <f>IF(ISNUMBER(SEARCH("tag",Table3[[#This Row],[Notes]])), "Yes", "No")</f>
        <v>No</v>
      </c>
      <c r="Y457" s="14" t="str">
        <f>IF(Table3[[#This Row],[Column11]]="yes","tags included","Auto:")</f>
        <v>Auto:</v>
      </c>
      <c r="Z45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Row],[TagOrderMethod]]="Auto:",IF(U457&gt;0,U457,IF(COUNTBLANK(L457:S457)=8,"",(IF(Table3[[#This Row],[Column11]]&lt;&gt;"no",Table3[[#This Row],[Size]]*(SUM(Table3[[#This Row],[Date 1]:[Date 8]])),"")))),""))),(Table3[[#This Row],[Bundle]])),"")</f>
        <v/>
      </c>
      <c r="AB457" s="86" t="str">
        <f t="shared" si="10"/>
        <v/>
      </c>
      <c r="AC457" s="68"/>
      <c r="AD457" s="37"/>
      <c r="AE457" s="38"/>
      <c r="AF457" s="39"/>
      <c r="AG457" s="111" t="s">
        <v>21</v>
      </c>
      <c r="AH457" s="111" t="s">
        <v>21</v>
      </c>
      <c r="AI457" s="111" t="s">
        <v>21</v>
      </c>
      <c r="AJ457" s="111" t="s">
        <v>21</v>
      </c>
      <c r="AK457" s="111" t="s">
        <v>21</v>
      </c>
      <c r="AL457" s="111" t="s">
        <v>1751</v>
      </c>
      <c r="AM457" s="111" t="b">
        <f>IF(AND(Table3[[#This Row],[Column68]]=TRUE,COUNTBLANK(Table3[[#This Row],[Date 1]:[Date 8]])=8),TRUE,FALSE)</f>
        <v>0</v>
      </c>
      <c r="AN457" s="111" t="b">
        <f>COUNTIF(Table3[[#This Row],[512]:[51]],"yes")&gt;0</f>
        <v>0</v>
      </c>
      <c r="AO457" s="40" t="str">
        <f>IF(Table3[[#This Row],[512]]="yes",Table3[[#This Row],[Column1]],"")</f>
        <v/>
      </c>
      <c r="AP457" s="40" t="str">
        <f>IF(Table3[[#This Row],[250]]="yes",Table3[[#This Row],[Column1.5]],"")</f>
        <v/>
      </c>
      <c r="AQ457" s="40" t="str">
        <f>IF(Table3[[#This Row],[288]]="yes",Table3[[#This Row],[Column2]],"")</f>
        <v/>
      </c>
      <c r="AR457" s="40" t="str">
        <f>IF(Table3[[#This Row],[144]]="yes",Table3[[#This Row],[Column3]],"")</f>
        <v/>
      </c>
      <c r="AS457" s="40" t="str">
        <f>IF(Table3[[#This Row],[26]]="yes",Table3[[#This Row],[Column4]],"")</f>
        <v/>
      </c>
      <c r="AT457" s="40" t="str">
        <f>IF(Table3[[#This Row],[51]]="yes",Table3[[#This Row],[Column5]],"")</f>
        <v/>
      </c>
      <c r="AU457" s="25" t="str">
        <f>IF(COUNTBLANK(Table3[[#This Row],[Date 1]:[Date 8]])=7,IF(Table3[[#This Row],[Column9]]&lt;&gt;"",IF(SUM(L457:S457)&lt;&gt;0,Table3[[#This Row],[Column9]],""),""),(SUBSTITUTE(TRIM(SUBSTITUTE(AO457&amp;","&amp;AP457&amp;","&amp;AQ457&amp;","&amp;AR457&amp;","&amp;AS457&amp;","&amp;AT457&amp;",",","," "))," ",", ")))</f>
        <v/>
      </c>
      <c r="AV457" s="31" t="e">
        <f>IF(COUNTBLANK(L457:AC457)&lt;&gt;13,IF(Table3[[#This Row],[Comments]]="Please order in multiples of 20. Minimum order of 100.",IF(COUNTBLANK(Table3[[#This Row],[Date 1]:[Order]])=12,"",1),1),IF(OR(F457="yes",G457="yes",H457="yes",I457="yes",J457="yes",K457="yes",#REF!="yes"),1,""))</f>
        <v>#REF!</v>
      </c>
    </row>
    <row r="458" spans="2:48" ht="36" thickBot="1" x14ac:dyDescent="0.4">
      <c r="B458" s="125">
        <v>7615</v>
      </c>
      <c r="C458" s="13" t="s">
        <v>457</v>
      </c>
      <c r="D458" s="28" t="s">
        <v>1590</v>
      </c>
      <c r="E458" s="108"/>
      <c r="F458" s="109" t="s">
        <v>21</v>
      </c>
      <c r="G458" s="26" t="s">
        <v>21</v>
      </c>
      <c r="H458" s="26" t="s">
        <v>21</v>
      </c>
      <c r="I458" s="26" t="s">
        <v>21</v>
      </c>
      <c r="J458" s="26" t="s">
        <v>21</v>
      </c>
      <c r="K458" s="26" t="s">
        <v>88</v>
      </c>
      <c r="L458" s="19"/>
      <c r="M458" s="17"/>
      <c r="N458" s="17"/>
      <c r="O458" s="17"/>
      <c r="P458" s="17"/>
      <c r="Q458" s="17"/>
      <c r="R458" s="17"/>
      <c r="S458" s="110"/>
      <c r="T458" s="131" t="str">
        <f>Table3[[#This Row],[Column12]]</f>
        <v>Auto:</v>
      </c>
      <c r="U458" s="22"/>
      <c r="V458" s="46" t="str">
        <f>IF(Table3[[#This Row],[TagOrderMethod]]="Ratio:","plants per 1 tag",IF(Table3[[#This Row],[TagOrderMethod]]="tags included","",IF(Table3[[#This Row],[TagOrderMethod]]="Qty:","tags",IF(Table3[[#This Row],[TagOrderMethod]]="Auto:",IF(U458&lt;&gt;"","tags","")))))</f>
        <v/>
      </c>
      <c r="W458" s="14">
        <v>25</v>
      </c>
      <c r="X458" s="14" t="str">
        <f>IF(ISNUMBER(SEARCH("tag",Table3[[#This Row],[Notes]])), "Yes", "No")</f>
        <v>No</v>
      </c>
      <c r="Y458" s="14" t="str">
        <f>IF(Table3[[#This Row],[Column11]]="yes","tags included","Auto:")</f>
        <v>Auto:</v>
      </c>
      <c r="Z45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Row],[TagOrderMethod]]="Auto:",IF(U458&gt;0,U458,IF(COUNTBLANK(L458:S458)=8,"",(IF(Table3[[#This Row],[Column11]]&lt;&gt;"no",Table3[[#This Row],[Size]]*(SUM(Table3[[#This Row],[Date 1]:[Date 8]])),"")))),""))),(Table3[[#This Row],[Bundle]])),"")</f>
        <v/>
      </c>
      <c r="AB458" s="86" t="str">
        <f t="shared" si="10"/>
        <v/>
      </c>
      <c r="AC458" s="68"/>
      <c r="AD458" s="37"/>
      <c r="AE458" s="38"/>
      <c r="AF458" s="39"/>
      <c r="AG458" s="111" t="s">
        <v>21</v>
      </c>
      <c r="AH458" s="111" t="s">
        <v>21</v>
      </c>
      <c r="AI458" s="111" t="s">
        <v>21</v>
      </c>
      <c r="AJ458" s="111" t="s">
        <v>21</v>
      </c>
      <c r="AK458" s="111" t="s">
        <v>21</v>
      </c>
      <c r="AL458" s="111" t="s">
        <v>1752</v>
      </c>
      <c r="AM458" s="111" t="b">
        <f>IF(AND(Table3[[#This Row],[Column68]]=TRUE,COUNTBLANK(Table3[[#This Row],[Date 1]:[Date 8]])=8),TRUE,FALSE)</f>
        <v>0</v>
      </c>
      <c r="AN458" s="111" t="b">
        <f>COUNTIF(Table3[[#This Row],[512]:[51]],"yes")&gt;0</f>
        <v>0</v>
      </c>
      <c r="AO458" s="40" t="str">
        <f>IF(Table3[[#This Row],[512]]="yes",Table3[[#This Row],[Column1]],"")</f>
        <v/>
      </c>
      <c r="AP458" s="40" t="str">
        <f>IF(Table3[[#This Row],[250]]="yes",Table3[[#This Row],[Column1.5]],"")</f>
        <v/>
      </c>
      <c r="AQ458" s="40" t="str">
        <f>IF(Table3[[#This Row],[288]]="yes",Table3[[#This Row],[Column2]],"")</f>
        <v/>
      </c>
      <c r="AR458" s="40" t="str">
        <f>IF(Table3[[#This Row],[144]]="yes",Table3[[#This Row],[Column3]],"")</f>
        <v/>
      </c>
      <c r="AS458" s="40" t="str">
        <f>IF(Table3[[#This Row],[26]]="yes",Table3[[#This Row],[Column4]],"")</f>
        <v/>
      </c>
      <c r="AT458" s="40" t="str">
        <f>IF(Table3[[#This Row],[51]]="yes",Table3[[#This Row],[Column5]],"")</f>
        <v/>
      </c>
      <c r="AU458" s="25" t="str">
        <f>IF(COUNTBLANK(Table3[[#This Row],[Date 1]:[Date 8]])=7,IF(Table3[[#This Row],[Column9]]&lt;&gt;"",IF(SUM(L458:S458)&lt;&gt;0,Table3[[#This Row],[Column9]],""),""),(SUBSTITUTE(TRIM(SUBSTITUTE(AO458&amp;","&amp;AP458&amp;","&amp;AQ458&amp;","&amp;AR458&amp;","&amp;AS458&amp;","&amp;AT458&amp;",",","," "))," ",", ")))</f>
        <v/>
      </c>
      <c r="AV458" s="31" t="e">
        <f>IF(COUNTBLANK(L458:AC458)&lt;&gt;13,IF(Table3[[#This Row],[Comments]]="Please order in multiples of 20. Minimum order of 100.",IF(COUNTBLANK(Table3[[#This Row],[Date 1]:[Order]])=12,"",1),1),IF(OR(F458="yes",G458="yes",H458="yes",I458="yes",J458="yes",K458="yes",#REF!="yes"),1,""))</f>
        <v>#REF!</v>
      </c>
    </row>
    <row r="459" spans="2:48" ht="36" thickBot="1" x14ac:dyDescent="0.4">
      <c r="B459" s="125">
        <v>7620</v>
      </c>
      <c r="C459" s="13" t="s">
        <v>457</v>
      </c>
      <c r="D459" s="28" t="s">
        <v>1591</v>
      </c>
      <c r="E459" s="108"/>
      <c r="F459" s="109" t="s">
        <v>21</v>
      </c>
      <c r="G459" s="26" t="s">
        <v>21</v>
      </c>
      <c r="H459" s="26" t="s">
        <v>21</v>
      </c>
      <c r="I459" s="26" t="s">
        <v>21</v>
      </c>
      <c r="J459" s="26" t="s">
        <v>21</v>
      </c>
      <c r="K459" s="26" t="s">
        <v>88</v>
      </c>
      <c r="L459" s="19"/>
      <c r="M459" s="17"/>
      <c r="N459" s="17"/>
      <c r="O459" s="17"/>
      <c r="P459" s="17"/>
      <c r="Q459" s="17"/>
      <c r="R459" s="17"/>
      <c r="S459" s="110"/>
      <c r="T459" s="131" t="str">
        <f>Table3[[#This Row],[Column12]]</f>
        <v>Auto:</v>
      </c>
      <c r="U459" s="22"/>
      <c r="V459" s="46" t="str">
        <f>IF(Table3[[#This Row],[TagOrderMethod]]="Ratio:","plants per 1 tag",IF(Table3[[#This Row],[TagOrderMethod]]="tags included","",IF(Table3[[#This Row],[TagOrderMethod]]="Qty:","tags",IF(Table3[[#This Row],[TagOrderMethod]]="Auto:",IF(U459&lt;&gt;"","tags","")))))</f>
        <v/>
      </c>
      <c r="W459" s="14">
        <v>25</v>
      </c>
      <c r="X459" s="14" t="str">
        <f>IF(ISNUMBER(SEARCH("tag",Table3[[#This Row],[Notes]])), "Yes", "No")</f>
        <v>No</v>
      </c>
      <c r="Y459" s="14" t="str">
        <f>IF(Table3[[#This Row],[Column11]]="yes","tags included","Auto:")</f>
        <v>Auto:</v>
      </c>
      <c r="Z45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5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Row],[TagOrderMethod]]="Auto:",IF(U459&gt;0,U459,IF(COUNTBLANK(L459:S459)=8,"",(IF(Table3[[#This Row],[Column11]]&lt;&gt;"no",Table3[[#This Row],[Size]]*(SUM(Table3[[#This Row],[Date 1]:[Date 8]])),"")))),""))),(Table3[[#This Row],[Bundle]])),"")</f>
        <v/>
      </c>
      <c r="AB459" s="86" t="str">
        <f t="shared" si="10"/>
        <v/>
      </c>
      <c r="AC459" s="68"/>
      <c r="AD459" s="37"/>
      <c r="AE459" s="38"/>
      <c r="AF459" s="39"/>
      <c r="AG459" s="111" t="s">
        <v>21</v>
      </c>
      <c r="AH459" s="111" t="s">
        <v>21</v>
      </c>
      <c r="AI459" s="111" t="s">
        <v>21</v>
      </c>
      <c r="AJ459" s="111" t="s">
        <v>21</v>
      </c>
      <c r="AK459" s="111" t="s">
        <v>21</v>
      </c>
      <c r="AL459" s="111" t="s">
        <v>1753</v>
      </c>
      <c r="AM459" s="111" t="b">
        <f>IF(AND(Table3[[#This Row],[Column68]]=TRUE,COUNTBLANK(Table3[[#This Row],[Date 1]:[Date 8]])=8),TRUE,FALSE)</f>
        <v>0</v>
      </c>
      <c r="AN459" s="111" t="b">
        <f>COUNTIF(Table3[[#This Row],[512]:[51]],"yes")&gt;0</f>
        <v>0</v>
      </c>
      <c r="AO459" s="40" t="str">
        <f>IF(Table3[[#This Row],[512]]="yes",Table3[[#This Row],[Column1]],"")</f>
        <v/>
      </c>
      <c r="AP459" s="40" t="str">
        <f>IF(Table3[[#This Row],[250]]="yes",Table3[[#This Row],[Column1.5]],"")</f>
        <v/>
      </c>
      <c r="AQ459" s="40" t="str">
        <f>IF(Table3[[#This Row],[288]]="yes",Table3[[#This Row],[Column2]],"")</f>
        <v/>
      </c>
      <c r="AR459" s="40" t="str">
        <f>IF(Table3[[#This Row],[144]]="yes",Table3[[#This Row],[Column3]],"")</f>
        <v/>
      </c>
      <c r="AS459" s="40" t="str">
        <f>IF(Table3[[#This Row],[26]]="yes",Table3[[#This Row],[Column4]],"")</f>
        <v/>
      </c>
      <c r="AT459" s="40" t="str">
        <f>IF(Table3[[#This Row],[51]]="yes",Table3[[#This Row],[Column5]],"")</f>
        <v/>
      </c>
      <c r="AU459" s="25" t="str">
        <f>IF(COUNTBLANK(Table3[[#This Row],[Date 1]:[Date 8]])=7,IF(Table3[[#This Row],[Column9]]&lt;&gt;"",IF(SUM(L459:S459)&lt;&gt;0,Table3[[#This Row],[Column9]],""),""),(SUBSTITUTE(TRIM(SUBSTITUTE(AO459&amp;","&amp;AP459&amp;","&amp;AQ459&amp;","&amp;AR459&amp;","&amp;AS459&amp;","&amp;AT459&amp;",",","," "))," ",", ")))</f>
        <v/>
      </c>
      <c r="AV459" s="31" t="e">
        <f>IF(COUNTBLANK(L459:AC459)&lt;&gt;13,IF(Table3[[#This Row],[Comments]]="Please order in multiples of 20. Minimum order of 100.",IF(COUNTBLANK(Table3[[#This Row],[Date 1]:[Order]])=12,"",1),1),IF(OR(F459="yes",G459="yes",H459="yes",I459="yes",J459="yes",K459="yes",#REF!="yes"),1,""))</f>
        <v>#REF!</v>
      </c>
    </row>
    <row r="460" spans="2:48" ht="36" thickBot="1" x14ac:dyDescent="0.4">
      <c r="B460" s="125">
        <v>7635</v>
      </c>
      <c r="C460" s="13" t="s">
        <v>457</v>
      </c>
      <c r="D460" s="28" t="s">
        <v>107</v>
      </c>
      <c r="E460" s="108"/>
      <c r="F460" s="109" t="s">
        <v>21</v>
      </c>
      <c r="G460" s="26" t="s">
        <v>21</v>
      </c>
      <c r="H460" s="26" t="s">
        <v>21</v>
      </c>
      <c r="I460" s="26" t="s">
        <v>21</v>
      </c>
      <c r="J460" s="26" t="s">
        <v>21</v>
      </c>
      <c r="K460" s="26" t="s">
        <v>88</v>
      </c>
      <c r="L460" s="19"/>
      <c r="M460" s="17"/>
      <c r="N460" s="17"/>
      <c r="O460" s="17"/>
      <c r="P460" s="17"/>
      <c r="Q460" s="17"/>
      <c r="R460" s="17"/>
      <c r="S460" s="110"/>
      <c r="T460" s="131" t="str">
        <f>Table3[[#This Row],[Column12]]</f>
        <v>Auto:</v>
      </c>
      <c r="U460" s="22"/>
      <c r="V460" s="46" t="str">
        <f>IF(Table3[[#This Row],[TagOrderMethod]]="Ratio:","plants per 1 tag",IF(Table3[[#This Row],[TagOrderMethod]]="tags included","",IF(Table3[[#This Row],[TagOrderMethod]]="Qty:","tags",IF(Table3[[#This Row],[TagOrderMethod]]="Auto:",IF(U460&lt;&gt;"","tags","")))))</f>
        <v/>
      </c>
      <c r="W460" s="14">
        <v>25</v>
      </c>
      <c r="X460" s="14" t="str">
        <f>IF(ISNUMBER(SEARCH("tag",Table3[[#This Row],[Notes]])), "Yes", "No")</f>
        <v>No</v>
      </c>
      <c r="Y460" s="14" t="str">
        <f>IF(Table3[[#This Row],[Column11]]="yes","tags included","Auto:")</f>
        <v>Auto:</v>
      </c>
      <c r="Z46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Row],[TagOrderMethod]]="Auto:",IF(U460&gt;0,U460,IF(COUNTBLANK(L460:S460)=8,"",(IF(Table3[[#This Row],[Column11]]&lt;&gt;"no",Table3[[#This Row],[Size]]*(SUM(Table3[[#This Row],[Date 1]:[Date 8]])),"")))),""))),(Table3[[#This Row],[Bundle]])),"")</f>
        <v/>
      </c>
      <c r="AB460" s="86" t="str">
        <f t="shared" si="10"/>
        <v/>
      </c>
      <c r="AC460" s="68"/>
      <c r="AD460" s="37"/>
      <c r="AE460" s="38"/>
      <c r="AF460" s="39"/>
      <c r="AG460" s="111" t="s">
        <v>21</v>
      </c>
      <c r="AH460" s="111" t="s">
        <v>21</v>
      </c>
      <c r="AI460" s="111" t="s">
        <v>21</v>
      </c>
      <c r="AJ460" s="111" t="s">
        <v>21</v>
      </c>
      <c r="AK460" s="111" t="s">
        <v>21</v>
      </c>
      <c r="AL460" s="111" t="s">
        <v>1754</v>
      </c>
      <c r="AM460" s="111" t="b">
        <f>IF(AND(Table3[[#This Row],[Column68]]=TRUE,COUNTBLANK(Table3[[#This Row],[Date 1]:[Date 8]])=8),TRUE,FALSE)</f>
        <v>0</v>
      </c>
      <c r="AN460" s="111" t="b">
        <f>COUNTIF(Table3[[#This Row],[512]:[51]],"yes")&gt;0</f>
        <v>0</v>
      </c>
      <c r="AO460" s="40" t="str">
        <f>IF(Table3[[#This Row],[512]]="yes",Table3[[#This Row],[Column1]],"")</f>
        <v/>
      </c>
      <c r="AP460" s="40" t="str">
        <f>IF(Table3[[#This Row],[250]]="yes",Table3[[#This Row],[Column1.5]],"")</f>
        <v/>
      </c>
      <c r="AQ460" s="40" t="str">
        <f>IF(Table3[[#This Row],[288]]="yes",Table3[[#This Row],[Column2]],"")</f>
        <v/>
      </c>
      <c r="AR460" s="40" t="str">
        <f>IF(Table3[[#This Row],[144]]="yes",Table3[[#This Row],[Column3]],"")</f>
        <v/>
      </c>
      <c r="AS460" s="40" t="str">
        <f>IF(Table3[[#This Row],[26]]="yes",Table3[[#This Row],[Column4]],"")</f>
        <v/>
      </c>
      <c r="AT460" s="40" t="str">
        <f>IF(Table3[[#This Row],[51]]="yes",Table3[[#This Row],[Column5]],"")</f>
        <v/>
      </c>
      <c r="AU460" s="25" t="str">
        <f>IF(COUNTBLANK(Table3[[#This Row],[Date 1]:[Date 8]])=7,IF(Table3[[#This Row],[Column9]]&lt;&gt;"",IF(SUM(L460:S460)&lt;&gt;0,Table3[[#This Row],[Column9]],""),""),(SUBSTITUTE(TRIM(SUBSTITUTE(AO460&amp;","&amp;AP460&amp;","&amp;AQ460&amp;","&amp;AR460&amp;","&amp;AS460&amp;","&amp;AT460&amp;",",","," "))," ",", ")))</f>
        <v/>
      </c>
      <c r="AV460" s="31" t="e">
        <f>IF(COUNTBLANK(L460:AC460)&lt;&gt;13,IF(Table3[[#This Row],[Comments]]="Please order in multiples of 20. Minimum order of 100.",IF(COUNTBLANK(Table3[[#This Row],[Date 1]:[Order]])=12,"",1),1),IF(OR(F460="yes",G460="yes",H460="yes",I460="yes",J460="yes",K460="yes",#REF!="yes"),1,""))</f>
        <v>#REF!</v>
      </c>
    </row>
    <row r="461" spans="2:48" ht="36" thickBot="1" x14ac:dyDescent="0.4">
      <c r="B461" s="125">
        <v>7640</v>
      </c>
      <c r="C461" s="13" t="s">
        <v>457</v>
      </c>
      <c r="D461" s="28" t="s">
        <v>108</v>
      </c>
      <c r="E461" s="108"/>
      <c r="F461" s="109" t="s">
        <v>21</v>
      </c>
      <c r="G461" s="26" t="s">
        <v>21</v>
      </c>
      <c r="H461" s="26" t="s">
        <v>21</v>
      </c>
      <c r="I461" s="26" t="s">
        <v>21</v>
      </c>
      <c r="J461" s="26" t="s">
        <v>21</v>
      </c>
      <c r="K461" s="26" t="s">
        <v>88</v>
      </c>
      <c r="L461" s="19"/>
      <c r="M461" s="17"/>
      <c r="N461" s="17"/>
      <c r="O461" s="17"/>
      <c r="P461" s="17"/>
      <c r="Q461" s="17"/>
      <c r="R461" s="17"/>
      <c r="S461" s="110"/>
      <c r="T461" s="131" t="str">
        <f>Table3[[#This Row],[Column12]]</f>
        <v>Auto:</v>
      </c>
      <c r="U461" s="22"/>
      <c r="V461" s="46" t="str">
        <f>IF(Table3[[#This Row],[TagOrderMethod]]="Ratio:","plants per 1 tag",IF(Table3[[#This Row],[TagOrderMethod]]="tags included","",IF(Table3[[#This Row],[TagOrderMethod]]="Qty:","tags",IF(Table3[[#This Row],[TagOrderMethod]]="Auto:",IF(U461&lt;&gt;"","tags","")))))</f>
        <v/>
      </c>
      <c r="W461" s="14">
        <v>25</v>
      </c>
      <c r="X461" s="14" t="str">
        <f>IF(ISNUMBER(SEARCH("tag",Table3[[#This Row],[Notes]])), "Yes", "No")</f>
        <v>No</v>
      </c>
      <c r="Y461" s="14" t="str">
        <f>IF(Table3[[#This Row],[Column11]]="yes","tags included","Auto:")</f>
        <v>Auto:</v>
      </c>
      <c r="Z46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Row],[TagOrderMethod]]="Auto:",IF(U461&gt;0,U461,IF(COUNTBLANK(L461:S461)=8,"",(IF(Table3[[#This Row],[Column11]]&lt;&gt;"no",Table3[[#This Row],[Size]]*(SUM(Table3[[#This Row],[Date 1]:[Date 8]])),"")))),""))),(Table3[[#This Row],[Bundle]])),"")</f>
        <v/>
      </c>
      <c r="AB461" s="86" t="str">
        <f t="shared" si="10"/>
        <v/>
      </c>
      <c r="AC461" s="68"/>
      <c r="AD461" s="37"/>
      <c r="AE461" s="38"/>
      <c r="AF461" s="39"/>
      <c r="AG461" s="111" t="s">
        <v>21</v>
      </c>
      <c r="AH461" s="111" t="s">
        <v>21</v>
      </c>
      <c r="AI461" s="111" t="s">
        <v>21</v>
      </c>
      <c r="AJ461" s="111" t="s">
        <v>21</v>
      </c>
      <c r="AK461" s="111" t="s">
        <v>21</v>
      </c>
      <c r="AL461" s="111" t="s">
        <v>1755</v>
      </c>
      <c r="AM461" s="111" t="b">
        <f>IF(AND(Table3[[#This Row],[Column68]]=TRUE,COUNTBLANK(Table3[[#This Row],[Date 1]:[Date 8]])=8),TRUE,FALSE)</f>
        <v>0</v>
      </c>
      <c r="AN461" s="111" t="b">
        <f>COUNTIF(Table3[[#This Row],[512]:[51]],"yes")&gt;0</f>
        <v>0</v>
      </c>
      <c r="AO461" s="40" t="str">
        <f>IF(Table3[[#This Row],[512]]="yes",Table3[[#This Row],[Column1]],"")</f>
        <v/>
      </c>
      <c r="AP461" s="40" t="str">
        <f>IF(Table3[[#This Row],[250]]="yes",Table3[[#This Row],[Column1.5]],"")</f>
        <v/>
      </c>
      <c r="AQ461" s="40" t="str">
        <f>IF(Table3[[#This Row],[288]]="yes",Table3[[#This Row],[Column2]],"")</f>
        <v/>
      </c>
      <c r="AR461" s="40" t="str">
        <f>IF(Table3[[#This Row],[144]]="yes",Table3[[#This Row],[Column3]],"")</f>
        <v/>
      </c>
      <c r="AS461" s="40" t="str">
        <f>IF(Table3[[#This Row],[26]]="yes",Table3[[#This Row],[Column4]],"")</f>
        <v/>
      </c>
      <c r="AT461" s="40" t="str">
        <f>IF(Table3[[#This Row],[51]]="yes",Table3[[#This Row],[Column5]],"")</f>
        <v/>
      </c>
      <c r="AU461" s="25" t="str">
        <f>IF(COUNTBLANK(Table3[[#This Row],[Date 1]:[Date 8]])=7,IF(Table3[[#This Row],[Column9]]&lt;&gt;"",IF(SUM(L461:S461)&lt;&gt;0,Table3[[#This Row],[Column9]],""),""),(SUBSTITUTE(TRIM(SUBSTITUTE(AO461&amp;","&amp;AP461&amp;","&amp;AQ461&amp;","&amp;AR461&amp;","&amp;AS461&amp;","&amp;AT461&amp;",",","," "))," ",", ")))</f>
        <v/>
      </c>
      <c r="AV461" s="31" t="e">
        <f>IF(COUNTBLANK(L461:AC461)&lt;&gt;13,IF(Table3[[#This Row],[Comments]]="Please order in multiples of 20. Minimum order of 100.",IF(COUNTBLANK(Table3[[#This Row],[Date 1]:[Order]])=12,"",1),1),IF(OR(F461="yes",G461="yes",H461="yes",I461="yes",J461="yes",K461="yes",#REF!="yes"),1,""))</f>
        <v>#REF!</v>
      </c>
    </row>
    <row r="462" spans="2:48" ht="36" thickBot="1" x14ac:dyDescent="0.4">
      <c r="B462" s="125">
        <v>7645</v>
      </c>
      <c r="C462" s="13" t="s">
        <v>457</v>
      </c>
      <c r="D462" s="28" t="s">
        <v>109</v>
      </c>
      <c r="E462" s="108"/>
      <c r="F462" s="109" t="s">
        <v>21</v>
      </c>
      <c r="G462" s="26" t="s">
        <v>21</v>
      </c>
      <c r="H462" s="26" t="s">
        <v>21</v>
      </c>
      <c r="I462" s="26" t="s">
        <v>21</v>
      </c>
      <c r="J462" s="26" t="s">
        <v>21</v>
      </c>
      <c r="K462" s="26" t="s">
        <v>88</v>
      </c>
      <c r="L462" s="19"/>
      <c r="M462" s="17"/>
      <c r="N462" s="17"/>
      <c r="O462" s="17"/>
      <c r="P462" s="17"/>
      <c r="Q462" s="17"/>
      <c r="R462" s="17"/>
      <c r="S462" s="110"/>
      <c r="T462" s="131" t="str">
        <f>Table3[[#This Row],[Column12]]</f>
        <v>Auto:</v>
      </c>
      <c r="U462" s="22"/>
      <c r="V462" s="46" t="str">
        <f>IF(Table3[[#This Row],[TagOrderMethod]]="Ratio:","plants per 1 tag",IF(Table3[[#This Row],[TagOrderMethod]]="tags included","",IF(Table3[[#This Row],[TagOrderMethod]]="Qty:","tags",IF(Table3[[#This Row],[TagOrderMethod]]="Auto:",IF(U462&lt;&gt;"","tags","")))))</f>
        <v/>
      </c>
      <c r="W462" s="14">
        <v>0</v>
      </c>
      <c r="X462" s="14" t="str">
        <f>IF(ISNUMBER(SEARCH("tag",Table3[[#This Row],[Notes]])), "Yes", "No")</f>
        <v>No</v>
      </c>
      <c r="Y462" s="14" t="str">
        <f>IF(Table3[[#This Row],[Column11]]="yes","tags included","Auto:")</f>
        <v>Auto:</v>
      </c>
      <c r="Z46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Row],[TagOrderMethod]]="Auto:",IF(U462&gt;0,U462,IF(COUNTBLANK(L462:S462)=8,"",(IF(Table3[[#This Row],[Column11]]&lt;&gt;"no",Table3[[#This Row],[Size]]*(SUM(Table3[[#This Row],[Date 1]:[Date 8]])),"")))),""))),(Table3[[#This Row],[Bundle]])),"")</f>
        <v/>
      </c>
      <c r="AB462" s="86" t="str">
        <f t="shared" si="10"/>
        <v/>
      </c>
      <c r="AC462" s="68"/>
      <c r="AD462" s="37"/>
      <c r="AE462" s="38"/>
      <c r="AF462" s="39"/>
      <c r="AG462" s="111" t="s">
        <v>21</v>
      </c>
      <c r="AH462" s="111" t="s">
        <v>21</v>
      </c>
      <c r="AI462" s="111" t="s">
        <v>21</v>
      </c>
      <c r="AJ462" s="111" t="s">
        <v>21</v>
      </c>
      <c r="AK462" s="111" t="s">
        <v>21</v>
      </c>
      <c r="AL462" s="111" t="s">
        <v>1756</v>
      </c>
      <c r="AM462" s="111" t="b">
        <f>IF(AND(Table3[[#This Row],[Column68]]=TRUE,COUNTBLANK(Table3[[#This Row],[Date 1]:[Date 8]])=8),TRUE,FALSE)</f>
        <v>0</v>
      </c>
      <c r="AN462" s="111" t="b">
        <f>COUNTIF(Table3[[#This Row],[512]:[51]],"yes")&gt;0</f>
        <v>0</v>
      </c>
      <c r="AO462" s="40" t="str">
        <f>IF(Table3[[#This Row],[512]]="yes",Table3[[#This Row],[Column1]],"")</f>
        <v/>
      </c>
      <c r="AP462" s="40" t="str">
        <f>IF(Table3[[#This Row],[250]]="yes",Table3[[#This Row],[Column1.5]],"")</f>
        <v/>
      </c>
      <c r="AQ462" s="40" t="str">
        <f>IF(Table3[[#This Row],[288]]="yes",Table3[[#This Row],[Column2]],"")</f>
        <v/>
      </c>
      <c r="AR462" s="40" t="str">
        <f>IF(Table3[[#This Row],[144]]="yes",Table3[[#This Row],[Column3]],"")</f>
        <v/>
      </c>
      <c r="AS462" s="40" t="str">
        <f>IF(Table3[[#This Row],[26]]="yes",Table3[[#This Row],[Column4]],"")</f>
        <v/>
      </c>
      <c r="AT462" s="40" t="str">
        <f>IF(Table3[[#This Row],[51]]="yes",Table3[[#This Row],[Column5]],"")</f>
        <v/>
      </c>
      <c r="AU462" s="25" t="str">
        <f>IF(COUNTBLANK(Table3[[#This Row],[Date 1]:[Date 8]])=7,IF(Table3[[#This Row],[Column9]]&lt;&gt;"",IF(SUM(L462:S462)&lt;&gt;0,Table3[[#This Row],[Column9]],""),""),(SUBSTITUTE(TRIM(SUBSTITUTE(AO462&amp;","&amp;AP462&amp;","&amp;AQ462&amp;","&amp;AR462&amp;","&amp;AS462&amp;","&amp;AT462&amp;",",","," "))," ",", ")))</f>
        <v/>
      </c>
      <c r="AV462" s="31" t="e">
        <f>IF(COUNTBLANK(L462:AC462)&lt;&gt;13,IF(Table3[[#This Row],[Comments]]="Please order in multiples of 20. Minimum order of 100.",IF(COUNTBLANK(Table3[[#This Row],[Date 1]:[Order]])=12,"",1),1),IF(OR(F462="yes",G462="yes",H462="yes",I462="yes",J462="yes",K462="yes",#REF!="yes"),1,""))</f>
        <v>#REF!</v>
      </c>
    </row>
    <row r="463" spans="2:48" ht="36" thickBot="1" x14ac:dyDescent="0.4">
      <c r="B463" s="125">
        <v>7650</v>
      </c>
      <c r="C463" s="13" t="s">
        <v>457</v>
      </c>
      <c r="D463" s="28" t="s">
        <v>110</v>
      </c>
      <c r="E463" s="108"/>
      <c r="F463" s="109" t="s">
        <v>21</v>
      </c>
      <c r="G463" s="26" t="s">
        <v>21</v>
      </c>
      <c r="H463" s="26" t="s">
        <v>21</v>
      </c>
      <c r="I463" s="26" t="s">
        <v>21</v>
      </c>
      <c r="J463" s="26" t="s">
        <v>21</v>
      </c>
      <c r="K463" s="26" t="s">
        <v>88</v>
      </c>
      <c r="L463" s="19"/>
      <c r="M463" s="17"/>
      <c r="N463" s="17"/>
      <c r="O463" s="17"/>
      <c r="P463" s="17"/>
      <c r="Q463" s="17"/>
      <c r="R463" s="17"/>
      <c r="S463" s="110"/>
      <c r="T463" s="131" t="str">
        <f>Table3[[#This Row],[Column12]]</f>
        <v>Auto:</v>
      </c>
      <c r="U463" s="22"/>
      <c r="V463" s="46" t="str">
        <f>IF(Table3[[#This Row],[TagOrderMethod]]="Ratio:","plants per 1 tag",IF(Table3[[#This Row],[TagOrderMethod]]="tags included","",IF(Table3[[#This Row],[TagOrderMethod]]="Qty:","tags",IF(Table3[[#This Row],[TagOrderMethod]]="Auto:",IF(U463&lt;&gt;"","tags","")))))</f>
        <v/>
      </c>
      <c r="W463" s="14">
        <v>25</v>
      </c>
      <c r="X463" s="14" t="str">
        <f>IF(ISNUMBER(SEARCH("tag",Table3[[#This Row],[Notes]])), "Yes", "No")</f>
        <v>No</v>
      </c>
      <c r="Y463" s="14" t="str">
        <f>IF(Table3[[#This Row],[Column11]]="yes","tags included","Auto:")</f>
        <v>Auto:</v>
      </c>
      <c r="Z46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Row],[TagOrderMethod]]="Auto:",IF(U463&gt;0,U463,IF(COUNTBLANK(L463:S463)=8,"",(IF(Table3[[#This Row],[Column11]]&lt;&gt;"no",Table3[[#This Row],[Size]]*(SUM(Table3[[#This Row],[Date 1]:[Date 8]])),"")))),""))),(Table3[[#This Row],[Bundle]])),"")</f>
        <v/>
      </c>
      <c r="AB463" s="86" t="str">
        <f t="shared" si="10"/>
        <v/>
      </c>
      <c r="AC463" s="68"/>
      <c r="AD463" s="37"/>
      <c r="AE463" s="38"/>
      <c r="AF463" s="39"/>
      <c r="AG463" s="111" t="s">
        <v>21</v>
      </c>
      <c r="AH463" s="111" t="s">
        <v>21</v>
      </c>
      <c r="AI463" s="111" t="s">
        <v>21</v>
      </c>
      <c r="AJ463" s="111" t="s">
        <v>21</v>
      </c>
      <c r="AK463" s="111" t="s">
        <v>21</v>
      </c>
      <c r="AL463" s="111" t="s">
        <v>745</v>
      </c>
      <c r="AM463" s="111" t="b">
        <f>IF(AND(Table3[[#This Row],[Column68]]=TRUE,COUNTBLANK(Table3[[#This Row],[Date 1]:[Date 8]])=8),TRUE,FALSE)</f>
        <v>0</v>
      </c>
      <c r="AN463" s="111" t="b">
        <f>COUNTIF(Table3[[#This Row],[512]:[51]],"yes")&gt;0</f>
        <v>0</v>
      </c>
      <c r="AO463" s="40" t="str">
        <f>IF(Table3[[#This Row],[512]]="yes",Table3[[#This Row],[Column1]],"")</f>
        <v/>
      </c>
      <c r="AP463" s="40" t="str">
        <f>IF(Table3[[#This Row],[250]]="yes",Table3[[#This Row],[Column1.5]],"")</f>
        <v/>
      </c>
      <c r="AQ463" s="40" t="str">
        <f>IF(Table3[[#This Row],[288]]="yes",Table3[[#This Row],[Column2]],"")</f>
        <v/>
      </c>
      <c r="AR463" s="40" t="str">
        <f>IF(Table3[[#This Row],[144]]="yes",Table3[[#This Row],[Column3]],"")</f>
        <v/>
      </c>
      <c r="AS463" s="40" t="str">
        <f>IF(Table3[[#This Row],[26]]="yes",Table3[[#This Row],[Column4]],"")</f>
        <v/>
      </c>
      <c r="AT463" s="40" t="str">
        <f>IF(Table3[[#This Row],[51]]="yes",Table3[[#This Row],[Column5]],"")</f>
        <v/>
      </c>
      <c r="AU463" s="25" t="str">
        <f>IF(COUNTBLANK(Table3[[#This Row],[Date 1]:[Date 8]])=7,IF(Table3[[#This Row],[Column9]]&lt;&gt;"",IF(SUM(L463:S463)&lt;&gt;0,Table3[[#This Row],[Column9]],""),""),(SUBSTITUTE(TRIM(SUBSTITUTE(AO463&amp;","&amp;AP463&amp;","&amp;AQ463&amp;","&amp;AR463&amp;","&amp;AS463&amp;","&amp;AT463&amp;",",","," "))," ",", ")))</f>
        <v/>
      </c>
      <c r="AV463" s="31" t="e">
        <f>IF(COUNTBLANK(L463:AC463)&lt;&gt;13,IF(Table3[[#This Row],[Comments]]="Please order in multiples of 20. Minimum order of 100.",IF(COUNTBLANK(Table3[[#This Row],[Date 1]:[Order]])=12,"",1),1),IF(OR(F463="yes",G463="yes",H463="yes",I463="yes",J463="yes",K463="yes",#REF!="yes"),1,""))</f>
        <v>#REF!</v>
      </c>
    </row>
    <row r="464" spans="2:48" ht="36" thickBot="1" x14ac:dyDescent="0.4">
      <c r="B464" s="125">
        <v>7655</v>
      </c>
      <c r="C464" s="13" t="s">
        <v>457</v>
      </c>
      <c r="D464" s="28" t="s">
        <v>111</v>
      </c>
      <c r="E464" s="108"/>
      <c r="F464" s="109" t="s">
        <v>21</v>
      </c>
      <c r="G464" s="26" t="s">
        <v>21</v>
      </c>
      <c r="H464" s="26" t="s">
        <v>21</v>
      </c>
      <c r="I464" s="26" t="s">
        <v>21</v>
      </c>
      <c r="J464" s="26" t="s">
        <v>21</v>
      </c>
      <c r="K464" s="26" t="s">
        <v>88</v>
      </c>
      <c r="L464" s="19"/>
      <c r="M464" s="17"/>
      <c r="N464" s="17"/>
      <c r="O464" s="17"/>
      <c r="P464" s="17"/>
      <c r="Q464" s="17"/>
      <c r="R464" s="17"/>
      <c r="S464" s="110"/>
      <c r="T464" s="131" t="str">
        <f>Table3[[#This Row],[Column12]]</f>
        <v>Auto:</v>
      </c>
      <c r="U464" s="22"/>
      <c r="V464" s="46" t="str">
        <f>IF(Table3[[#This Row],[TagOrderMethod]]="Ratio:","plants per 1 tag",IF(Table3[[#This Row],[TagOrderMethod]]="tags included","",IF(Table3[[#This Row],[TagOrderMethod]]="Qty:","tags",IF(Table3[[#This Row],[TagOrderMethod]]="Auto:",IF(U464&lt;&gt;"","tags","")))))</f>
        <v/>
      </c>
      <c r="W464" s="14">
        <v>25</v>
      </c>
      <c r="X464" s="14" t="str">
        <f>IF(ISNUMBER(SEARCH("tag",Table3[[#This Row],[Notes]])), "Yes", "No")</f>
        <v>No</v>
      </c>
      <c r="Y464" s="14" t="str">
        <f>IF(Table3[[#This Row],[Column11]]="yes","tags included","Auto:")</f>
        <v>Auto:</v>
      </c>
      <c r="Z46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Row],[TagOrderMethod]]="Auto:",IF(U464&gt;0,U464,IF(COUNTBLANK(L464:S464)=8,"",(IF(Table3[[#This Row],[Column11]]&lt;&gt;"no",Table3[[#This Row],[Size]]*(SUM(Table3[[#This Row],[Date 1]:[Date 8]])),"")))),""))),(Table3[[#This Row],[Bundle]])),"")</f>
        <v/>
      </c>
      <c r="AB464" s="86" t="str">
        <f t="shared" si="10"/>
        <v/>
      </c>
      <c r="AC464" s="68"/>
      <c r="AD464" s="37"/>
      <c r="AE464" s="38"/>
      <c r="AF464" s="39"/>
      <c r="AG464" s="111" t="s">
        <v>21</v>
      </c>
      <c r="AH464" s="111" t="s">
        <v>21</v>
      </c>
      <c r="AI464" s="111" t="s">
        <v>21</v>
      </c>
      <c r="AJ464" s="111" t="s">
        <v>21</v>
      </c>
      <c r="AK464" s="111" t="s">
        <v>21</v>
      </c>
      <c r="AL464" s="111" t="s">
        <v>1757</v>
      </c>
      <c r="AM464" s="111" t="b">
        <f>IF(AND(Table3[[#This Row],[Column68]]=TRUE,COUNTBLANK(Table3[[#This Row],[Date 1]:[Date 8]])=8),TRUE,FALSE)</f>
        <v>0</v>
      </c>
      <c r="AN464" s="111" t="b">
        <f>COUNTIF(Table3[[#This Row],[512]:[51]],"yes")&gt;0</f>
        <v>0</v>
      </c>
      <c r="AO464" s="40" t="str">
        <f>IF(Table3[[#This Row],[512]]="yes",Table3[[#This Row],[Column1]],"")</f>
        <v/>
      </c>
      <c r="AP464" s="40" t="str">
        <f>IF(Table3[[#This Row],[250]]="yes",Table3[[#This Row],[Column1.5]],"")</f>
        <v/>
      </c>
      <c r="AQ464" s="40" t="str">
        <f>IF(Table3[[#This Row],[288]]="yes",Table3[[#This Row],[Column2]],"")</f>
        <v/>
      </c>
      <c r="AR464" s="40" t="str">
        <f>IF(Table3[[#This Row],[144]]="yes",Table3[[#This Row],[Column3]],"")</f>
        <v/>
      </c>
      <c r="AS464" s="40" t="str">
        <f>IF(Table3[[#This Row],[26]]="yes",Table3[[#This Row],[Column4]],"")</f>
        <v/>
      </c>
      <c r="AT464" s="40" t="str">
        <f>IF(Table3[[#This Row],[51]]="yes",Table3[[#This Row],[Column5]],"")</f>
        <v/>
      </c>
      <c r="AU464" s="25" t="str">
        <f>IF(COUNTBLANK(Table3[[#This Row],[Date 1]:[Date 8]])=7,IF(Table3[[#This Row],[Column9]]&lt;&gt;"",IF(SUM(L464:S464)&lt;&gt;0,Table3[[#This Row],[Column9]],""),""),(SUBSTITUTE(TRIM(SUBSTITUTE(AO464&amp;","&amp;AP464&amp;","&amp;AQ464&amp;","&amp;AR464&amp;","&amp;AS464&amp;","&amp;AT464&amp;",",","," "))," ",", ")))</f>
        <v/>
      </c>
      <c r="AV464" s="31" t="e">
        <f>IF(COUNTBLANK(L464:AC464)&lt;&gt;13,IF(Table3[[#This Row],[Comments]]="Please order in multiples of 20. Minimum order of 100.",IF(COUNTBLANK(Table3[[#This Row],[Date 1]:[Order]])=12,"",1),1),IF(OR(F464="yes",G464="yes",H464="yes",I464="yes",J464="yes",K464="yes",#REF!="yes"),1,""))</f>
        <v>#REF!</v>
      </c>
    </row>
    <row r="465" spans="2:48" ht="36" thickBot="1" x14ac:dyDescent="0.4">
      <c r="B465" s="125">
        <v>7660</v>
      </c>
      <c r="C465" s="13" t="s">
        <v>457</v>
      </c>
      <c r="D465" s="28" t="s">
        <v>1592</v>
      </c>
      <c r="E465" s="108"/>
      <c r="F465" s="109" t="s">
        <v>21</v>
      </c>
      <c r="G465" s="26" t="s">
        <v>21</v>
      </c>
      <c r="H465" s="26" t="s">
        <v>21</v>
      </c>
      <c r="I465" s="26" t="s">
        <v>21</v>
      </c>
      <c r="J465" s="26" t="s">
        <v>21</v>
      </c>
      <c r="K465" s="26" t="s">
        <v>88</v>
      </c>
      <c r="L465" s="19"/>
      <c r="M465" s="17"/>
      <c r="N465" s="17"/>
      <c r="O465" s="17"/>
      <c r="P465" s="17"/>
      <c r="Q465" s="17"/>
      <c r="R465" s="17"/>
      <c r="S465" s="110"/>
      <c r="T465" s="131" t="str">
        <f>Table3[[#This Row],[Column12]]</f>
        <v>Auto:</v>
      </c>
      <c r="U465" s="22"/>
      <c r="V465" s="46" t="str">
        <f>IF(Table3[[#This Row],[TagOrderMethod]]="Ratio:","plants per 1 tag",IF(Table3[[#This Row],[TagOrderMethod]]="tags included","",IF(Table3[[#This Row],[TagOrderMethod]]="Qty:","tags",IF(Table3[[#This Row],[TagOrderMethod]]="Auto:",IF(U465&lt;&gt;"","tags","")))))</f>
        <v/>
      </c>
      <c r="W465" s="14">
        <v>25</v>
      </c>
      <c r="X465" s="14" t="str">
        <f>IF(ISNUMBER(SEARCH("tag",Table3[[#This Row],[Notes]])), "Yes", "No")</f>
        <v>No</v>
      </c>
      <c r="Y465" s="14" t="str">
        <f>IF(Table3[[#This Row],[Column11]]="yes","tags included","Auto:")</f>
        <v>Auto:</v>
      </c>
      <c r="Z46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Row],[TagOrderMethod]]="Auto:",IF(U465&gt;0,U465,IF(COUNTBLANK(L465:S465)=8,"",(IF(Table3[[#This Row],[Column11]]&lt;&gt;"no",Table3[[#This Row],[Size]]*(SUM(Table3[[#This Row],[Date 1]:[Date 8]])),"")))),""))),(Table3[[#This Row],[Bundle]])),"")</f>
        <v/>
      </c>
      <c r="AB465" s="86" t="str">
        <f t="shared" si="10"/>
        <v/>
      </c>
      <c r="AC465" s="68"/>
      <c r="AD465" s="37"/>
      <c r="AE465" s="38"/>
      <c r="AF465" s="39"/>
      <c r="AG465" s="111" t="s">
        <v>21</v>
      </c>
      <c r="AH465" s="111" t="s">
        <v>21</v>
      </c>
      <c r="AI465" s="111" t="s">
        <v>21</v>
      </c>
      <c r="AJ465" s="111" t="s">
        <v>21</v>
      </c>
      <c r="AK465" s="111" t="s">
        <v>21</v>
      </c>
      <c r="AL465" s="111" t="s">
        <v>746</v>
      </c>
      <c r="AM465" s="111" t="b">
        <f>IF(AND(Table3[[#This Row],[Column68]]=TRUE,COUNTBLANK(Table3[[#This Row],[Date 1]:[Date 8]])=8),TRUE,FALSE)</f>
        <v>0</v>
      </c>
      <c r="AN465" s="111" t="b">
        <f>COUNTIF(Table3[[#This Row],[512]:[51]],"yes")&gt;0</f>
        <v>0</v>
      </c>
      <c r="AO465" s="40" t="str">
        <f>IF(Table3[[#This Row],[512]]="yes",Table3[[#This Row],[Column1]],"")</f>
        <v/>
      </c>
      <c r="AP465" s="40" t="str">
        <f>IF(Table3[[#This Row],[250]]="yes",Table3[[#This Row],[Column1.5]],"")</f>
        <v/>
      </c>
      <c r="AQ465" s="40" t="str">
        <f>IF(Table3[[#This Row],[288]]="yes",Table3[[#This Row],[Column2]],"")</f>
        <v/>
      </c>
      <c r="AR465" s="40" t="str">
        <f>IF(Table3[[#This Row],[144]]="yes",Table3[[#This Row],[Column3]],"")</f>
        <v/>
      </c>
      <c r="AS465" s="40" t="str">
        <f>IF(Table3[[#This Row],[26]]="yes",Table3[[#This Row],[Column4]],"")</f>
        <v/>
      </c>
      <c r="AT465" s="40" t="str">
        <f>IF(Table3[[#This Row],[51]]="yes",Table3[[#This Row],[Column5]],"")</f>
        <v/>
      </c>
      <c r="AU465" s="25" t="str">
        <f>IF(COUNTBLANK(Table3[[#This Row],[Date 1]:[Date 8]])=7,IF(Table3[[#This Row],[Column9]]&lt;&gt;"",IF(SUM(L465:S465)&lt;&gt;0,Table3[[#This Row],[Column9]],""),""),(SUBSTITUTE(TRIM(SUBSTITUTE(AO465&amp;","&amp;AP465&amp;","&amp;AQ465&amp;","&amp;AR465&amp;","&amp;AS465&amp;","&amp;AT465&amp;",",","," "))," ",", ")))</f>
        <v/>
      </c>
      <c r="AV465" s="31" t="e">
        <f>IF(COUNTBLANK(L465:AC465)&lt;&gt;13,IF(Table3[[#This Row],[Comments]]="Please order in multiples of 20. Minimum order of 100.",IF(COUNTBLANK(Table3[[#This Row],[Date 1]:[Order]])=12,"",1),1),IF(OR(F465="yes",G465="yes",H465="yes",I465="yes",J465="yes",K465="yes",#REF!="yes"),1,""))</f>
        <v>#REF!</v>
      </c>
    </row>
    <row r="466" spans="2:48" ht="36" thickBot="1" x14ac:dyDescent="0.4">
      <c r="B466" s="125">
        <v>5520</v>
      </c>
      <c r="C466" s="13" t="s">
        <v>457</v>
      </c>
      <c r="D466" s="28" t="s">
        <v>1593</v>
      </c>
      <c r="E466" s="108"/>
      <c r="F466" s="109" t="s">
        <v>21</v>
      </c>
      <c r="G466" s="26" t="s">
        <v>21</v>
      </c>
      <c r="H466" s="26" t="s">
        <v>88</v>
      </c>
      <c r="I466" s="26" t="s">
        <v>88</v>
      </c>
      <c r="J466" s="26" t="s">
        <v>88</v>
      </c>
      <c r="K466" s="26" t="s">
        <v>21</v>
      </c>
      <c r="L466" s="19"/>
      <c r="M466" s="17"/>
      <c r="N466" s="17"/>
      <c r="O466" s="17"/>
      <c r="P466" s="17"/>
      <c r="Q466" s="17"/>
      <c r="R466" s="17"/>
      <c r="S466" s="110"/>
      <c r="T466" s="131" t="str">
        <f>Table3[[#This Row],[Column12]]</f>
        <v>Auto:</v>
      </c>
      <c r="U466" s="22"/>
      <c r="V466" s="46" t="str">
        <f>IF(Table3[[#This Row],[TagOrderMethod]]="Ratio:","plants per 1 tag",IF(Table3[[#This Row],[TagOrderMethod]]="tags included","",IF(Table3[[#This Row],[TagOrderMethod]]="Qty:","tags",IF(Table3[[#This Row],[TagOrderMethod]]="Auto:",IF(U466&lt;&gt;"","tags","")))))</f>
        <v/>
      </c>
      <c r="W466" s="14">
        <v>25</v>
      </c>
      <c r="X466" s="14" t="str">
        <f>IF(ISNUMBER(SEARCH("tag",Table3[[#This Row],[Notes]])), "Yes", "No")</f>
        <v>No</v>
      </c>
      <c r="Y466" s="14" t="str">
        <f>IF(Table3[[#This Row],[Column11]]="yes","tags included","Auto:")</f>
        <v>Auto:</v>
      </c>
      <c r="Z46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Row],[TagOrderMethod]]="Auto:",IF(U466&gt;0,U466,IF(COUNTBLANK(L466:S466)=8,"",(IF(Table3[[#This Row],[Column11]]&lt;&gt;"no",Table3[[#This Row],[Size]]*(SUM(Table3[[#This Row],[Date 1]:[Date 8]])),"")))),""))),(Table3[[#This Row],[Bundle]])),"")</f>
        <v/>
      </c>
      <c r="AB466" s="86" t="str">
        <f t="shared" si="10"/>
        <v/>
      </c>
      <c r="AC466" s="68"/>
      <c r="AD466" s="37"/>
      <c r="AE466" s="38"/>
      <c r="AF466" s="39"/>
      <c r="AG466" s="111" t="s">
        <v>21</v>
      </c>
      <c r="AH466" s="111" t="s">
        <v>21</v>
      </c>
      <c r="AI466" s="111" t="s">
        <v>1758</v>
      </c>
      <c r="AJ466" s="111" t="s">
        <v>1759</v>
      </c>
      <c r="AK466" s="111" t="s">
        <v>1760</v>
      </c>
      <c r="AL466" s="111" t="s">
        <v>21</v>
      </c>
      <c r="AM466" s="111" t="b">
        <f>IF(AND(Table3[[#This Row],[Column68]]=TRUE,COUNTBLANK(Table3[[#This Row],[Date 1]:[Date 8]])=8),TRUE,FALSE)</f>
        <v>0</v>
      </c>
      <c r="AN466" s="111" t="b">
        <f>COUNTIF(Table3[[#This Row],[512]:[51]],"yes")&gt;0</f>
        <v>0</v>
      </c>
      <c r="AO466" s="40" t="str">
        <f>IF(Table3[[#This Row],[512]]="yes",Table3[[#This Row],[Column1]],"")</f>
        <v/>
      </c>
      <c r="AP466" s="40" t="str">
        <f>IF(Table3[[#This Row],[250]]="yes",Table3[[#This Row],[Column1.5]],"")</f>
        <v/>
      </c>
      <c r="AQ466" s="40" t="str">
        <f>IF(Table3[[#This Row],[288]]="yes",Table3[[#This Row],[Column2]],"")</f>
        <v/>
      </c>
      <c r="AR466" s="40" t="str">
        <f>IF(Table3[[#This Row],[144]]="yes",Table3[[#This Row],[Column3]],"")</f>
        <v/>
      </c>
      <c r="AS466" s="40" t="str">
        <f>IF(Table3[[#This Row],[26]]="yes",Table3[[#This Row],[Column4]],"")</f>
        <v/>
      </c>
      <c r="AT466" s="40" t="str">
        <f>IF(Table3[[#This Row],[51]]="yes",Table3[[#This Row],[Column5]],"")</f>
        <v/>
      </c>
      <c r="AU466" s="25" t="str">
        <f>IF(COUNTBLANK(Table3[[#This Row],[Date 1]:[Date 8]])=7,IF(Table3[[#This Row],[Column9]]&lt;&gt;"",IF(SUM(L466:S466)&lt;&gt;0,Table3[[#This Row],[Column9]],""),""),(SUBSTITUTE(TRIM(SUBSTITUTE(AO466&amp;","&amp;AP466&amp;","&amp;AQ466&amp;","&amp;AR466&amp;","&amp;AS466&amp;","&amp;AT466&amp;",",","," "))," ",", ")))</f>
        <v/>
      </c>
      <c r="AV466" s="31" t="e">
        <f>IF(COUNTBLANK(L466:AC466)&lt;&gt;13,IF(Table3[[#This Row],[Comments]]="Please order in multiples of 20. Minimum order of 100.",IF(COUNTBLANK(Table3[[#This Row],[Date 1]:[Order]])=12,"",1),1),IF(OR(F466="yes",G466="yes",H466="yes",I466="yes",J466="yes",K466="yes",#REF!="yes"),1,""))</f>
        <v>#REF!</v>
      </c>
    </row>
    <row r="467" spans="2:48" ht="36" thickBot="1" x14ac:dyDescent="0.4">
      <c r="B467" s="125">
        <v>5530</v>
      </c>
      <c r="C467" s="13" t="s">
        <v>457</v>
      </c>
      <c r="D467" s="28" t="s">
        <v>1594</v>
      </c>
      <c r="E467" s="108"/>
      <c r="F467" s="109" t="s">
        <v>21</v>
      </c>
      <c r="G467" s="26" t="s">
        <v>21</v>
      </c>
      <c r="H467" s="26" t="s">
        <v>88</v>
      </c>
      <c r="I467" s="26" t="s">
        <v>88</v>
      </c>
      <c r="J467" s="26" t="s">
        <v>88</v>
      </c>
      <c r="K467" s="26" t="s">
        <v>21</v>
      </c>
      <c r="L467" s="19"/>
      <c r="M467" s="17"/>
      <c r="N467" s="17"/>
      <c r="O467" s="17"/>
      <c r="P467" s="17"/>
      <c r="Q467" s="17"/>
      <c r="R467" s="17"/>
      <c r="S467" s="110"/>
      <c r="T467" s="131" t="str">
        <f>Table3[[#This Row],[Column12]]</f>
        <v>Auto:</v>
      </c>
      <c r="U467" s="22"/>
      <c r="V467" s="46" t="str">
        <f>IF(Table3[[#This Row],[TagOrderMethod]]="Ratio:","plants per 1 tag",IF(Table3[[#This Row],[TagOrderMethod]]="tags included","",IF(Table3[[#This Row],[TagOrderMethod]]="Qty:","tags",IF(Table3[[#This Row],[TagOrderMethod]]="Auto:",IF(U467&lt;&gt;"","tags","")))))</f>
        <v/>
      </c>
      <c r="W467" s="14">
        <v>25</v>
      </c>
      <c r="X467" s="14" t="str">
        <f>IF(ISNUMBER(SEARCH("tag",Table3[[#This Row],[Notes]])), "Yes", "No")</f>
        <v>No</v>
      </c>
      <c r="Y467" s="14" t="str">
        <f>IF(Table3[[#This Row],[Column11]]="yes","tags included","Auto:")</f>
        <v>Auto:</v>
      </c>
      <c r="Z46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Row],[TagOrderMethod]]="Auto:",IF(U467&gt;0,U467,IF(COUNTBLANK(L467:S467)=8,"",(IF(Table3[[#This Row],[Column11]]&lt;&gt;"no",Table3[[#This Row],[Size]]*(SUM(Table3[[#This Row],[Date 1]:[Date 8]])),"")))),""))),(Table3[[#This Row],[Bundle]])),"")</f>
        <v/>
      </c>
      <c r="AB467" s="86" t="str">
        <f t="shared" si="10"/>
        <v/>
      </c>
      <c r="AC467" s="68"/>
      <c r="AD467" s="37"/>
      <c r="AE467" s="38"/>
      <c r="AF467" s="39"/>
      <c r="AG467" s="111" t="s">
        <v>21</v>
      </c>
      <c r="AH467" s="111" t="s">
        <v>21</v>
      </c>
      <c r="AI467" s="111" t="s">
        <v>1761</v>
      </c>
      <c r="AJ467" s="111" t="s">
        <v>1762</v>
      </c>
      <c r="AK467" s="111" t="s">
        <v>1763</v>
      </c>
      <c r="AL467" s="111" t="s">
        <v>21</v>
      </c>
      <c r="AM467" s="111" t="b">
        <f>IF(AND(Table3[[#This Row],[Column68]]=TRUE,COUNTBLANK(Table3[[#This Row],[Date 1]:[Date 8]])=8),TRUE,FALSE)</f>
        <v>0</v>
      </c>
      <c r="AN467" s="111" t="b">
        <f>COUNTIF(Table3[[#This Row],[512]:[51]],"yes")&gt;0</f>
        <v>0</v>
      </c>
      <c r="AO467" s="40" t="str">
        <f>IF(Table3[[#This Row],[512]]="yes",Table3[[#This Row],[Column1]],"")</f>
        <v/>
      </c>
      <c r="AP467" s="40" t="str">
        <f>IF(Table3[[#This Row],[250]]="yes",Table3[[#This Row],[Column1.5]],"")</f>
        <v/>
      </c>
      <c r="AQ467" s="40" t="str">
        <f>IF(Table3[[#This Row],[288]]="yes",Table3[[#This Row],[Column2]],"")</f>
        <v/>
      </c>
      <c r="AR467" s="40" t="str">
        <f>IF(Table3[[#This Row],[144]]="yes",Table3[[#This Row],[Column3]],"")</f>
        <v/>
      </c>
      <c r="AS467" s="40" t="str">
        <f>IF(Table3[[#This Row],[26]]="yes",Table3[[#This Row],[Column4]],"")</f>
        <v/>
      </c>
      <c r="AT467" s="40" t="str">
        <f>IF(Table3[[#This Row],[51]]="yes",Table3[[#This Row],[Column5]],"")</f>
        <v/>
      </c>
      <c r="AU467" s="25" t="str">
        <f>IF(COUNTBLANK(Table3[[#This Row],[Date 1]:[Date 8]])=7,IF(Table3[[#This Row],[Column9]]&lt;&gt;"",IF(SUM(L467:S467)&lt;&gt;0,Table3[[#This Row],[Column9]],""),""),(SUBSTITUTE(TRIM(SUBSTITUTE(AO467&amp;","&amp;AP467&amp;","&amp;AQ467&amp;","&amp;AR467&amp;","&amp;AS467&amp;","&amp;AT467&amp;",",","," "))," ",", ")))</f>
        <v/>
      </c>
      <c r="AV467" s="31" t="e">
        <f>IF(COUNTBLANK(L467:AC467)&lt;&gt;13,IF(Table3[[#This Row],[Comments]]="Please order in multiples of 20. Minimum order of 100.",IF(COUNTBLANK(Table3[[#This Row],[Date 1]:[Order]])=12,"",1),1),IF(OR(F467="yes",G467="yes",H467="yes",I467="yes",J467="yes",K467="yes",#REF!="yes"),1,""))</f>
        <v>#REF!</v>
      </c>
    </row>
    <row r="468" spans="2:48" ht="36" thickBot="1" x14ac:dyDescent="0.4">
      <c r="B468" s="125">
        <v>5700</v>
      </c>
      <c r="C468" s="13" t="s">
        <v>457</v>
      </c>
      <c r="D468" s="28" t="s">
        <v>1595</v>
      </c>
      <c r="E468" s="108"/>
      <c r="F468" s="109" t="s">
        <v>21</v>
      </c>
      <c r="G468" s="26" t="s">
        <v>21</v>
      </c>
      <c r="H468" s="26" t="s">
        <v>88</v>
      </c>
      <c r="I468" s="26" t="s">
        <v>88</v>
      </c>
      <c r="J468" s="26" t="s">
        <v>88</v>
      </c>
      <c r="K468" s="26" t="s">
        <v>21</v>
      </c>
      <c r="L468" s="19"/>
      <c r="M468" s="17"/>
      <c r="N468" s="17"/>
      <c r="O468" s="17"/>
      <c r="P468" s="17"/>
      <c r="Q468" s="17"/>
      <c r="R468" s="17"/>
      <c r="S468" s="110"/>
      <c r="T468" s="131" t="str">
        <f>Table3[[#This Row],[Column12]]</f>
        <v>Auto:</v>
      </c>
      <c r="U468" s="22"/>
      <c r="V468" s="46" t="str">
        <f>IF(Table3[[#This Row],[TagOrderMethod]]="Ratio:","plants per 1 tag",IF(Table3[[#This Row],[TagOrderMethod]]="tags included","",IF(Table3[[#This Row],[TagOrderMethod]]="Qty:","tags",IF(Table3[[#This Row],[TagOrderMethod]]="Auto:",IF(U468&lt;&gt;"","tags","")))))</f>
        <v/>
      </c>
      <c r="W468" s="14">
        <v>25</v>
      </c>
      <c r="X468" s="14" t="str">
        <f>IF(ISNUMBER(SEARCH("tag",Table3[[#This Row],[Notes]])), "Yes", "No")</f>
        <v>No</v>
      </c>
      <c r="Y468" s="14" t="str">
        <f>IF(Table3[[#This Row],[Column11]]="yes","tags included","Auto:")</f>
        <v>Auto:</v>
      </c>
      <c r="Z46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Row],[TagOrderMethod]]="Auto:",IF(U468&gt;0,U468,IF(COUNTBLANK(L468:S468)=8,"",(IF(Table3[[#This Row],[Column11]]&lt;&gt;"no",Table3[[#This Row],[Size]]*(SUM(Table3[[#This Row],[Date 1]:[Date 8]])),"")))),""))),(Table3[[#This Row],[Bundle]])),"")</f>
        <v/>
      </c>
      <c r="AB468" s="86" t="str">
        <f t="shared" si="10"/>
        <v/>
      </c>
      <c r="AC468" s="68"/>
      <c r="AD468" s="37"/>
      <c r="AE468" s="38"/>
      <c r="AF468" s="39"/>
      <c r="AG468" s="111" t="s">
        <v>21</v>
      </c>
      <c r="AH468" s="111" t="s">
        <v>21</v>
      </c>
      <c r="AI468" s="111" t="s">
        <v>1764</v>
      </c>
      <c r="AJ468" s="111" t="s">
        <v>1765</v>
      </c>
      <c r="AK468" s="111" t="s">
        <v>1766</v>
      </c>
      <c r="AL468" s="111" t="s">
        <v>21</v>
      </c>
      <c r="AM468" s="111" t="b">
        <f>IF(AND(Table3[[#This Row],[Column68]]=TRUE,COUNTBLANK(Table3[[#This Row],[Date 1]:[Date 8]])=8),TRUE,FALSE)</f>
        <v>0</v>
      </c>
      <c r="AN468" s="111" t="b">
        <f>COUNTIF(Table3[[#This Row],[512]:[51]],"yes")&gt;0</f>
        <v>0</v>
      </c>
      <c r="AO468" s="40" t="str">
        <f>IF(Table3[[#This Row],[512]]="yes",Table3[[#This Row],[Column1]],"")</f>
        <v/>
      </c>
      <c r="AP468" s="40" t="str">
        <f>IF(Table3[[#This Row],[250]]="yes",Table3[[#This Row],[Column1.5]],"")</f>
        <v/>
      </c>
      <c r="AQ468" s="40" t="str">
        <f>IF(Table3[[#This Row],[288]]="yes",Table3[[#This Row],[Column2]],"")</f>
        <v/>
      </c>
      <c r="AR468" s="40" t="str">
        <f>IF(Table3[[#This Row],[144]]="yes",Table3[[#This Row],[Column3]],"")</f>
        <v/>
      </c>
      <c r="AS468" s="40" t="str">
        <f>IF(Table3[[#This Row],[26]]="yes",Table3[[#This Row],[Column4]],"")</f>
        <v/>
      </c>
      <c r="AT468" s="40" t="str">
        <f>IF(Table3[[#This Row],[51]]="yes",Table3[[#This Row],[Column5]],"")</f>
        <v/>
      </c>
      <c r="AU468" s="25" t="str">
        <f>IF(COUNTBLANK(Table3[[#This Row],[Date 1]:[Date 8]])=7,IF(Table3[[#This Row],[Column9]]&lt;&gt;"",IF(SUM(L468:S468)&lt;&gt;0,Table3[[#This Row],[Column9]],""),""),(SUBSTITUTE(TRIM(SUBSTITUTE(AO468&amp;","&amp;AP468&amp;","&amp;AQ468&amp;","&amp;AR468&amp;","&amp;AS468&amp;","&amp;AT468&amp;",",","," "))," ",", ")))</f>
        <v/>
      </c>
      <c r="AV468" s="31" t="e">
        <f>IF(COUNTBLANK(L468:AC468)&lt;&gt;13,IF(Table3[[#This Row],[Comments]]="Please order in multiples of 20. Minimum order of 100.",IF(COUNTBLANK(Table3[[#This Row],[Date 1]:[Order]])=12,"",1),1),IF(OR(F468="yes",G468="yes",H468="yes",I468="yes",J468="yes",K468="yes",#REF!="yes"),1,""))</f>
        <v>#REF!</v>
      </c>
    </row>
    <row r="469" spans="2:48" ht="36" thickBot="1" x14ac:dyDescent="0.4">
      <c r="B469" s="125">
        <v>5710</v>
      </c>
      <c r="C469" s="13" t="s">
        <v>457</v>
      </c>
      <c r="D469" s="28" t="s">
        <v>165</v>
      </c>
      <c r="E469" s="108"/>
      <c r="F469" s="109" t="s">
        <v>21</v>
      </c>
      <c r="G469" s="26" t="s">
        <v>21</v>
      </c>
      <c r="H469" s="26" t="s">
        <v>88</v>
      </c>
      <c r="I469" s="26" t="s">
        <v>88</v>
      </c>
      <c r="J469" s="26" t="s">
        <v>88</v>
      </c>
      <c r="K469" s="26" t="s">
        <v>21</v>
      </c>
      <c r="L469" s="19"/>
      <c r="M469" s="17"/>
      <c r="N469" s="17"/>
      <c r="O469" s="17"/>
      <c r="P469" s="17"/>
      <c r="Q469" s="17"/>
      <c r="R469" s="17"/>
      <c r="S469" s="110"/>
      <c r="T469" s="131" t="str">
        <f>Table3[[#This Row],[Column12]]</f>
        <v>Auto:</v>
      </c>
      <c r="U469" s="22"/>
      <c r="V469" s="46" t="str">
        <f>IF(Table3[[#This Row],[TagOrderMethod]]="Ratio:","plants per 1 tag",IF(Table3[[#This Row],[TagOrderMethod]]="tags included","",IF(Table3[[#This Row],[TagOrderMethod]]="Qty:","tags",IF(Table3[[#This Row],[TagOrderMethod]]="Auto:",IF(U469&lt;&gt;"","tags","")))))</f>
        <v/>
      </c>
      <c r="W469" s="14">
        <v>25</v>
      </c>
      <c r="X469" s="14" t="str">
        <f>IF(ISNUMBER(SEARCH("tag",Table3[[#This Row],[Notes]])), "Yes", "No")</f>
        <v>No</v>
      </c>
      <c r="Y469" s="14" t="str">
        <f>IF(Table3[[#This Row],[Column11]]="yes","tags included","Auto:")</f>
        <v>Auto:</v>
      </c>
      <c r="Z46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6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Row],[TagOrderMethod]]="Auto:",IF(U469&gt;0,U469,IF(COUNTBLANK(L469:S469)=8,"",(IF(Table3[[#This Row],[Column11]]&lt;&gt;"no",Table3[[#This Row],[Size]]*(SUM(Table3[[#This Row],[Date 1]:[Date 8]])),"")))),""))),(Table3[[#This Row],[Bundle]])),"")</f>
        <v/>
      </c>
      <c r="AB469" s="86" t="str">
        <f t="shared" si="10"/>
        <v/>
      </c>
      <c r="AC469" s="68"/>
      <c r="AD469" s="37"/>
      <c r="AE469" s="38"/>
      <c r="AF469" s="39"/>
      <c r="AG469" s="111" t="s">
        <v>21</v>
      </c>
      <c r="AH469" s="111" t="s">
        <v>21</v>
      </c>
      <c r="AI469" s="111" t="s">
        <v>1767</v>
      </c>
      <c r="AJ469" s="111" t="s">
        <v>1768</v>
      </c>
      <c r="AK469" s="111" t="s">
        <v>1769</v>
      </c>
      <c r="AL469" s="111" t="s">
        <v>21</v>
      </c>
      <c r="AM469" s="111" t="b">
        <f>IF(AND(Table3[[#This Row],[Column68]]=TRUE,COUNTBLANK(Table3[[#This Row],[Date 1]:[Date 8]])=8),TRUE,FALSE)</f>
        <v>0</v>
      </c>
      <c r="AN469" s="111" t="b">
        <f>COUNTIF(Table3[[#This Row],[512]:[51]],"yes")&gt;0</f>
        <v>0</v>
      </c>
      <c r="AO469" s="40" t="str">
        <f>IF(Table3[[#This Row],[512]]="yes",Table3[[#This Row],[Column1]],"")</f>
        <v/>
      </c>
      <c r="AP469" s="40" t="str">
        <f>IF(Table3[[#This Row],[250]]="yes",Table3[[#This Row],[Column1.5]],"")</f>
        <v/>
      </c>
      <c r="AQ469" s="40" t="str">
        <f>IF(Table3[[#This Row],[288]]="yes",Table3[[#This Row],[Column2]],"")</f>
        <v/>
      </c>
      <c r="AR469" s="40" t="str">
        <f>IF(Table3[[#This Row],[144]]="yes",Table3[[#This Row],[Column3]],"")</f>
        <v/>
      </c>
      <c r="AS469" s="40" t="str">
        <f>IF(Table3[[#This Row],[26]]="yes",Table3[[#This Row],[Column4]],"")</f>
        <v/>
      </c>
      <c r="AT469" s="40" t="str">
        <f>IF(Table3[[#This Row],[51]]="yes",Table3[[#This Row],[Column5]],"")</f>
        <v/>
      </c>
      <c r="AU469" s="25" t="str">
        <f>IF(COUNTBLANK(Table3[[#This Row],[Date 1]:[Date 8]])=7,IF(Table3[[#This Row],[Column9]]&lt;&gt;"",IF(SUM(L469:S469)&lt;&gt;0,Table3[[#This Row],[Column9]],""),""),(SUBSTITUTE(TRIM(SUBSTITUTE(AO469&amp;","&amp;AP469&amp;","&amp;AQ469&amp;","&amp;AR469&amp;","&amp;AS469&amp;","&amp;AT469&amp;",",","," "))," ",", ")))</f>
        <v/>
      </c>
      <c r="AV469" s="31" t="e">
        <f>IF(COUNTBLANK(L469:AC469)&lt;&gt;13,IF(Table3[[#This Row],[Comments]]="Please order in multiples of 20. Minimum order of 100.",IF(COUNTBLANK(Table3[[#This Row],[Date 1]:[Order]])=12,"",1),1),IF(OR(F469="yes",G469="yes",H469="yes",I469="yes",J469="yes",K469="yes",#REF!="yes"),1,""))</f>
        <v>#REF!</v>
      </c>
    </row>
    <row r="470" spans="2:48" ht="36" thickBot="1" x14ac:dyDescent="0.4">
      <c r="B470" s="125">
        <v>5720</v>
      </c>
      <c r="C470" s="13" t="s">
        <v>457</v>
      </c>
      <c r="D470" s="28" t="s">
        <v>166</v>
      </c>
      <c r="E470" s="108"/>
      <c r="F470" s="109" t="s">
        <v>21</v>
      </c>
      <c r="G470" s="26" t="s">
        <v>21</v>
      </c>
      <c r="H470" s="26" t="s">
        <v>88</v>
      </c>
      <c r="I470" s="26" t="s">
        <v>88</v>
      </c>
      <c r="J470" s="26" t="s">
        <v>88</v>
      </c>
      <c r="K470" s="26" t="s">
        <v>21</v>
      </c>
      <c r="L470" s="19"/>
      <c r="M470" s="17"/>
      <c r="N470" s="17"/>
      <c r="O470" s="17"/>
      <c r="P470" s="17"/>
      <c r="Q470" s="17"/>
      <c r="R470" s="17"/>
      <c r="S470" s="110"/>
      <c r="T470" s="131" t="str">
        <f>Table3[[#This Row],[Column12]]</f>
        <v>Auto:</v>
      </c>
      <c r="U470" s="22"/>
      <c r="V470" s="46" t="str">
        <f>IF(Table3[[#This Row],[TagOrderMethod]]="Ratio:","plants per 1 tag",IF(Table3[[#This Row],[TagOrderMethod]]="tags included","",IF(Table3[[#This Row],[TagOrderMethod]]="Qty:","tags",IF(Table3[[#This Row],[TagOrderMethod]]="Auto:",IF(U470&lt;&gt;"","tags","")))))</f>
        <v/>
      </c>
      <c r="W470" s="14">
        <v>25</v>
      </c>
      <c r="X470" s="14" t="str">
        <f>IF(ISNUMBER(SEARCH("tag",Table3[[#This Row],[Notes]])), "Yes", "No")</f>
        <v>No</v>
      </c>
      <c r="Y470" s="14" t="str">
        <f>IF(Table3[[#This Row],[Column11]]="yes","tags included","Auto:")</f>
        <v>Auto:</v>
      </c>
      <c r="Z47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Row],[TagOrderMethod]]="Auto:",IF(U470&gt;0,U470,IF(COUNTBLANK(L470:S470)=8,"",(IF(Table3[[#This Row],[Column11]]&lt;&gt;"no",Table3[[#This Row],[Size]]*(SUM(Table3[[#This Row],[Date 1]:[Date 8]])),"")))),""))),(Table3[[#This Row],[Bundle]])),"")</f>
        <v/>
      </c>
      <c r="AB470" s="86" t="str">
        <f t="shared" si="10"/>
        <v/>
      </c>
      <c r="AC470" s="68"/>
      <c r="AD470" s="37"/>
      <c r="AE470" s="38"/>
      <c r="AF470" s="39"/>
      <c r="AG470" s="111" t="s">
        <v>21</v>
      </c>
      <c r="AH470" s="111" t="s">
        <v>21</v>
      </c>
      <c r="AI470" s="111" t="s">
        <v>1770</v>
      </c>
      <c r="AJ470" s="111" t="s">
        <v>1771</v>
      </c>
      <c r="AK470" s="111" t="s">
        <v>1772</v>
      </c>
      <c r="AL470" s="111" t="s">
        <v>21</v>
      </c>
      <c r="AM470" s="111" t="b">
        <f>IF(AND(Table3[[#This Row],[Column68]]=TRUE,COUNTBLANK(Table3[[#This Row],[Date 1]:[Date 8]])=8),TRUE,FALSE)</f>
        <v>0</v>
      </c>
      <c r="AN470" s="111" t="b">
        <f>COUNTIF(Table3[[#This Row],[512]:[51]],"yes")&gt;0</f>
        <v>0</v>
      </c>
      <c r="AO470" s="40" t="str">
        <f>IF(Table3[[#This Row],[512]]="yes",Table3[[#This Row],[Column1]],"")</f>
        <v/>
      </c>
      <c r="AP470" s="40" t="str">
        <f>IF(Table3[[#This Row],[250]]="yes",Table3[[#This Row],[Column1.5]],"")</f>
        <v/>
      </c>
      <c r="AQ470" s="40" t="str">
        <f>IF(Table3[[#This Row],[288]]="yes",Table3[[#This Row],[Column2]],"")</f>
        <v/>
      </c>
      <c r="AR470" s="40" t="str">
        <f>IF(Table3[[#This Row],[144]]="yes",Table3[[#This Row],[Column3]],"")</f>
        <v/>
      </c>
      <c r="AS470" s="40" t="str">
        <f>IF(Table3[[#This Row],[26]]="yes",Table3[[#This Row],[Column4]],"")</f>
        <v/>
      </c>
      <c r="AT470" s="40" t="str">
        <f>IF(Table3[[#This Row],[51]]="yes",Table3[[#This Row],[Column5]],"")</f>
        <v/>
      </c>
      <c r="AU470" s="25" t="str">
        <f>IF(COUNTBLANK(Table3[[#This Row],[Date 1]:[Date 8]])=7,IF(Table3[[#This Row],[Column9]]&lt;&gt;"",IF(SUM(L470:S470)&lt;&gt;0,Table3[[#This Row],[Column9]],""),""),(SUBSTITUTE(TRIM(SUBSTITUTE(AO470&amp;","&amp;AP470&amp;","&amp;AQ470&amp;","&amp;AR470&amp;","&amp;AS470&amp;","&amp;AT470&amp;",",","," "))," ",", ")))</f>
        <v/>
      </c>
      <c r="AV470" s="31" t="e">
        <f>IF(COUNTBLANK(L470:AC470)&lt;&gt;13,IF(Table3[[#This Row],[Comments]]="Please order in multiples of 20. Minimum order of 100.",IF(COUNTBLANK(Table3[[#This Row],[Date 1]:[Order]])=12,"",1),1),IF(OR(F470="yes",G470="yes",H470="yes",I470="yes",J470="yes",K470="yes",#REF!="yes"),1,""))</f>
        <v>#REF!</v>
      </c>
    </row>
    <row r="471" spans="2:48" ht="36" thickBot="1" x14ac:dyDescent="0.4">
      <c r="B471" s="125">
        <v>5740</v>
      </c>
      <c r="C471" s="13" t="s">
        <v>457</v>
      </c>
      <c r="D471" s="28" t="s">
        <v>1596</v>
      </c>
      <c r="E471" s="108"/>
      <c r="F471" s="109" t="s">
        <v>21</v>
      </c>
      <c r="G471" s="26" t="s">
        <v>21</v>
      </c>
      <c r="H471" s="26" t="s">
        <v>88</v>
      </c>
      <c r="I471" s="26" t="s">
        <v>88</v>
      </c>
      <c r="J471" s="26" t="s">
        <v>88</v>
      </c>
      <c r="K471" s="26" t="s">
        <v>21</v>
      </c>
      <c r="L471" s="19"/>
      <c r="M471" s="17"/>
      <c r="N471" s="17"/>
      <c r="O471" s="17"/>
      <c r="P471" s="17"/>
      <c r="Q471" s="17"/>
      <c r="R471" s="17"/>
      <c r="S471" s="110"/>
      <c r="T471" s="131" t="str">
        <f>Table3[[#This Row],[Column12]]</f>
        <v>Auto:</v>
      </c>
      <c r="U471" s="22"/>
      <c r="V471" s="46" t="str">
        <f>IF(Table3[[#This Row],[TagOrderMethod]]="Ratio:","plants per 1 tag",IF(Table3[[#This Row],[TagOrderMethod]]="tags included","",IF(Table3[[#This Row],[TagOrderMethod]]="Qty:","tags",IF(Table3[[#This Row],[TagOrderMethod]]="Auto:",IF(U471&lt;&gt;"","tags","")))))</f>
        <v/>
      </c>
      <c r="W471" s="14">
        <v>25</v>
      </c>
      <c r="X471" s="14" t="str">
        <f>IF(ISNUMBER(SEARCH("tag",Table3[[#This Row],[Notes]])), "Yes", "No")</f>
        <v>No</v>
      </c>
      <c r="Y471" s="14" t="str">
        <f>IF(Table3[[#This Row],[Column11]]="yes","tags included","Auto:")</f>
        <v>Auto:</v>
      </c>
      <c r="Z47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Row],[TagOrderMethod]]="Auto:",IF(U471&gt;0,U471,IF(COUNTBLANK(L471:S471)=8,"",(IF(Table3[[#This Row],[Column11]]&lt;&gt;"no",Table3[[#This Row],[Size]]*(SUM(Table3[[#This Row],[Date 1]:[Date 8]])),"")))),""))),(Table3[[#This Row],[Bundle]])),"")</f>
        <v/>
      </c>
      <c r="AB471" s="86" t="str">
        <f t="shared" si="10"/>
        <v/>
      </c>
      <c r="AC471" s="68"/>
      <c r="AD471" s="37"/>
      <c r="AE471" s="38"/>
      <c r="AF471" s="39"/>
      <c r="AG471" s="111" t="s">
        <v>21</v>
      </c>
      <c r="AH471" s="111" t="s">
        <v>21</v>
      </c>
      <c r="AI471" s="111" t="s">
        <v>1773</v>
      </c>
      <c r="AJ471" s="111" t="s">
        <v>1774</v>
      </c>
      <c r="AK471" s="111" t="s">
        <v>1775</v>
      </c>
      <c r="AL471" s="111" t="s">
        <v>21</v>
      </c>
      <c r="AM471" s="111" t="b">
        <f>IF(AND(Table3[[#This Row],[Column68]]=TRUE,COUNTBLANK(Table3[[#This Row],[Date 1]:[Date 8]])=8),TRUE,FALSE)</f>
        <v>0</v>
      </c>
      <c r="AN471" s="111" t="b">
        <f>COUNTIF(Table3[[#This Row],[512]:[51]],"yes")&gt;0</f>
        <v>0</v>
      </c>
      <c r="AO471" s="40" t="str">
        <f>IF(Table3[[#This Row],[512]]="yes",Table3[[#This Row],[Column1]],"")</f>
        <v/>
      </c>
      <c r="AP471" s="40" t="str">
        <f>IF(Table3[[#This Row],[250]]="yes",Table3[[#This Row],[Column1.5]],"")</f>
        <v/>
      </c>
      <c r="AQ471" s="40" t="str">
        <f>IF(Table3[[#This Row],[288]]="yes",Table3[[#This Row],[Column2]],"")</f>
        <v/>
      </c>
      <c r="AR471" s="40" t="str">
        <f>IF(Table3[[#This Row],[144]]="yes",Table3[[#This Row],[Column3]],"")</f>
        <v/>
      </c>
      <c r="AS471" s="40" t="str">
        <f>IF(Table3[[#This Row],[26]]="yes",Table3[[#This Row],[Column4]],"")</f>
        <v/>
      </c>
      <c r="AT471" s="40" t="str">
        <f>IF(Table3[[#This Row],[51]]="yes",Table3[[#This Row],[Column5]],"")</f>
        <v/>
      </c>
      <c r="AU471" s="25" t="str">
        <f>IF(COUNTBLANK(Table3[[#This Row],[Date 1]:[Date 8]])=7,IF(Table3[[#This Row],[Column9]]&lt;&gt;"",IF(SUM(L471:S471)&lt;&gt;0,Table3[[#This Row],[Column9]],""),""),(SUBSTITUTE(TRIM(SUBSTITUTE(AO471&amp;","&amp;AP471&amp;","&amp;AQ471&amp;","&amp;AR471&amp;","&amp;AS471&amp;","&amp;AT471&amp;",",","," "))," ",", ")))</f>
        <v/>
      </c>
      <c r="AV471" s="31" t="e">
        <f>IF(COUNTBLANK(L471:AC471)&lt;&gt;13,IF(Table3[[#This Row],[Comments]]="Please order in multiples of 20. Minimum order of 100.",IF(COUNTBLANK(Table3[[#This Row],[Date 1]:[Order]])=12,"",1),1),IF(OR(F471="yes",G471="yes",H471="yes",I471="yes",J471="yes",K471="yes",#REF!="yes"),1,""))</f>
        <v>#REF!</v>
      </c>
    </row>
    <row r="472" spans="2:48" ht="36" thickBot="1" x14ac:dyDescent="0.4">
      <c r="B472" s="125">
        <v>5750</v>
      </c>
      <c r="C472" s="13" t="s">
        <v>457</v>
      </c>
      <c r="D472" s="28" t="s">
        <v>458</v>
      </c>
      <c r="E472" s="108"/>
      <c r="F472" s="109" t="s">
        <v>21</v>
      </c>
      <c r="G472" s="26" t="s">
        <v>21</v>
      </c>
      <c r="H472" s="26" t="s">
        <v>88</v>
      </c>
      <c r="I472" s="26" t="s">
        <v>88</v>
      </c>
      <c r="J472" s="26" t="s">
        <v>88</v>
      </c>
      <c r="K472" s="26" t="s">
        <v>21</v>
      </c>
      <c r="L472" s="19"/>
      <c r="M472" s="17"/>
      <c r="N472" s="17"/>
      <c r="O472" s="17"/>
      <c r="P472" s="17"/>
      <c r="Q472" s="17"/>
      <c r="R472" s="17"/>
      <c r="S472" s="110"/>
      <c r="T472" s="131" t="str">
        <f>Table3[[#This Row],[Column12]]</f>
        <v>Auto:</v>
      </c>
      <c r="U472" s="22"/>
      <c r="V472" s="46" t="str">
        <f>IF(Table3[[#This Row],[TagOrderMethod]]="Ratio:","plants per 1 tag",IF(Table3[[#This Row],[TagOrderMethod]]="tags included","",IF(Table3[[#This Row],[TagOrderMethod]]="Qty:","tags",IF(Table3[[#This Row],[TagOrderMethod]]="Auto:",IF(U472&lt;&gt;"","tags","")))))</f>
        <v/>
      </c>
      <c r="W472" s="14">
        <v>25</v>
      </c>
      <c r="X472" s="14" t="str">
        <f>IF(ISNUMBER(SEARCH("tag",Table3[[#This Row],[Notes]])), "Yes", "No")</f>
        <v>No</v>
      </c>
      <c r="Y472" s="14" t="str">
        <f>IF(Table3[[#This Row],[Column11]]="yes","tags included","Auto:")</f>
        <v>Auto:</v>
      </c>
      <c r="Z47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Row],[TagOrderMethod]]="Auto:",IF(U472&gt;0,U472,IF(COUNTBLANK(L472:S472)=8,"",(IF(Table3[[#This Row],[Column11]]&lt;&gt;"no",Table3[[#This Row],[Size]]*(SUM(Table3[[#This Row],[Date 1]:[Date 8]])),"")))),""))),(Table3[[#This Row],[Bundle]])),"")</f>
        <v/>
      </c>
      <c r="AB472" s="86" t="str">
        <f t="shared" si="10"/>
        <v/>
      </c>
      <c r="AC472" s="68"/>
      <c r="AD472" s="37"/>
      <c r="AE472" s="38"/>
      <c r="AF472" s="39"/>
      <c r="AG472" s="111" t="s">
        <v>21</v>
      </c>
      <c r="AH472" s="111" t="s">
        <v>21</v>
      </c>
      <c r="AI472" s="111" t="s">
        <v>1776</v>
      </c>
      <c r="AJ472" s="111" t="s">
        <v>1777</v>
      </c>
      <c r="AK472" s="111" t="s">
        <v>1778</v>
      </c>
      <c r="AL472" s="111" t="s">
        <v>21</v>
      </c>
      <c r="AM472" s="111" t="b">
        <f>IF(AND(Table3[[#This Row],[Column68]]=TRUE,COUNTBLANK(Table3[[#This Row],[Date 1]:[Date 8]])=8),TRUE,FALSE)</f>
        <v>0</v>
      </c>
      <c r="AN472" s="111" t="b">
        <f>COUNTIF(Table3[[#This Row],[512]:[51]],"yes")&gt;0</f>
        <v>0</v>
      </c>
      <c r="AO472" s="40" t="str">
        <f>IF(Table3[[#This Row],[512]]="yes",Table3[[#This Row],[Column1]],"")</f>
        <v/>
      </c>
      <c r="AP472" s="40" t="str">
        <f>IF(Table3[[#This Row],[250]]="yes",Table3[[#This Row],[Column1.5]],"")</f>
        <v/>
      </c>
      <c r="AQ472" s="40" t="str">
        <f>IF(Table3[[#This Row],[288]]="yes",Table3[[#This Row],[Column2]],"")</f>
        <v/>
      </c>
      <c r="AR472" s="40" t="str">
        <f>IF(Table3[[#This Row],[144]]="yes",Table3[[#This Row],[Column3]],"")</f>
        <v/>
      </c>
      <c r="AS472" s="40" t="str">
        <f>IF(Table3[[#This Row],[26]]="yes",Table3[[#This Row],[Column4]],"")</f>
        <v/>
      </c>
      <c r="AT472" s="40" t="str">
        <f>IF(Table3[[#This Row],[51]]="yes",Table3[[#This Row],[Column5]],"")</f>
        <v/>
      </c>
      <c r="AU472" s="25" t="str">
        <f>IF(COUNTBLANK(Table3[[#This Row],[Date 1]:[Date 8]])=7,IF(Table3[[#This Row],[Column9]]&lt;&gt;"",IF(SUM(L472:S472)&lt;&gt;0,Table3[[#This Row],[Column9]],""),""),(SUBSTITUTE(TRIM(SUBSTITUTE(AO472&amp;","&amp;AP472&amp;","&amp;AQ472&amp;","&amp;AR472&amp;","&amp;AS472&amp;","&amp;AT472&amp;",",","," "))," ",", ")))</f>
        <v/>
      </c>
      <c r="AV472" s="31" t="e">
        <f>IF(COUNTBLANK(L472:AC472)&lt;&gt;13,IF(Table3[[#This Row],[Comments]]="Please order in multiples of 20. Minimum order of 100.",IF(COUNTBLANK(Table3[[#This Row],[Date 1]:[Order]])=12,"",1),1),IF(OR(F472="yes",G472="yes",H472="yes",I472="yes",J472="yes",K472="yes",#REF!="yes"),1,""))</f>
        <v>#REF!</v>
      </c>
    </row>
    <row r="473" spans="2:48" ht="36" thickBot="1" x14ac:dyDescent="0.4">
      <c r="B473" s="125">
        <v>5760</v>
      </c>
      <c r="C473" s="13" t="s">
        <v>457</v>
      </c>
      <c r="D473" s="28" t="s">
        <v>167</v>
      </c>
      <c r="E473" s="108"/>
      <c r="F473" s="109" t="s">
        <v>21</v>
      </c>
      <c r="G473" s="26" t="s">
        <v>21</v>
      </c>
      <c r="H473" s="26" t="s">
        <v>88</v>
      </c>
      <c r="I473" s="26" t="s">
        <v>88</v>
      </c>
      <c r="J473" s="26" t="s">
        <v>88</v>
      </c>
      <c r="K473" s="26" t="s">
        <v>21</v>
      </c>
      <c r="L473" s="19"/>
      <c r="M473" s="17"/>
      <c r="N473" s="17"/>
      <c r="O473" s="17"/>
      <c r="P473" s="17"/>
      <c r="Q473" s="17"/>
      <c r="R473" s="17"/>
      <c r="S473" s="110"/>
      <c r="T473" s="131" t="str">
        <f>Table3[[#This Row],[Column12]]</f>
        <v>Auto:</v>
      </c>
      <c r="U473" s="22"/>
      <c r="V473" s="46" t="str">
        <f>IF(Table3[[#This Row],[TagOrderMethod]]="Ratio:","plants per 1 tag",IF(Table3[[#This Row],[TagOrderMethod]]="tags included","",IF(Table3[[#This Row],[TagOrderMethod]]="Qty:","tags",IF(Table3[[#This Row],[TagOrderMethod]]="Auto:",IF(U473&lt;&gt;"","tags","")))))</f>
        <v/>
      </c>
      <c r="W473" s="14">
        <v>50</v>
      </c>
      <c r="X473" s="14" t="str">
        <f>IF(ISNUMBER(SEARCH("tag",Table3[[#This Row],[Notes]])), "Yes", "No")</f>
        <v>No</v>
      </c>
      <c r="Y473" s="14" t="str">
        <f>IF(Table3[[#This Row],[Column11]]="yes","tags included","Auto:")</f>
        <v>Auto:</v>
      </c>
      <c r="Z47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Row],[TagOrderMethod]]="Auto:",IF(U473&gt;0,U473,IF(COUNTBLANK(L473:S473)=8,"",(IF(Table3[[#This Row],[Column11]]&lt;&gt;"no",Table3[[#This Row],[Size]]*(SUM(Table3[[#This Row],[Date 1]:[Date 8]])),"")))),""))),(Table3[[#This Row],[Bundle]])),"")</f>
        <v/>
      </c>
      <c r="AB473" s="86" t="str">
        <f t="shared" si="10"/>
        <v/>
      </c>
      <c r="AC473" s="68"/>
      <c r="AD473" s="37"/>
      <c r="AE473" s="38"/>
      <c r="AF473" s="39"/>
      <c r="AG473" s="111" t="s">
        <v>21</v>
      </c>
      <c r="AH473" s="111" t="s">
        <v>21</v>
      </c>
      <c r="AI473" s="111" t="s">
        <v>1779</v>
      </c>
      <c r="AJ473" s="111" t="s">
        <v>1780</v>
      </c>
      <c r="AK473" s="111" t="s">
        <v>1781</v>
      </c>
      <c r="AL473" s="111" t="s">
        <v>21</v>
      </c>
      <c r="AM473" s="111" t="b">
        <f>IF(AND(Table3[[#This Row],[Column68]]=TRUE,COUNTBLANK(Table3[[#This Row],[Date 1]:[Date 8]])=8),TRUE,FALSE)</f>
        <v>0</v>
      </c>
      <c r="AN473" s="111" t="b">
        <f>COUNTIF(Table3[[#This Row],[512]:[51]],"yes")&gt;0</f>
        <v>0</v>
      </c>
      <c r="AO473" s="40" t="str">
        <f>IF(Table3[[#This Row],[512]]="yes",Table3[[#This Row],[Column1]],"")</f>
        <v/>
      </c>
      <c r="AP473" s="40" t="str">
        <f>IF(Table3[[#This Row],[250]]="yes",Table3[[#This Row],[Column1.5]],"")</f>
        <v/>
      </c>
      <c r="AQ473" s="40" t="str">
        <f>IF(Table3[[#This Row],[288]]="yes",Table3[[#This Row],[Column2]],"")</f>
        <v/>
      </c>
      <c r="AR473" s="40" t="str">
        <f>IF(Table3[[#This Row],[144]]="yes",Table3[[#This Row],[Column3]],"")</f>
        <v/>
      </c>
      <c r="AS473" s="40" t="str">
        <f>IF(Table3[[#This Row],[26]]="yes",Table3[[#This Row],[Column4]],"")</f>
        <v/>
      </c>
      <c r="AT473" s="40" t="str">
        <f>IF(Table3[[#This Row],[51]]="yes",Table3[[#This Row],[Column5]],"")</f>
        <v/>
      </c>
      <c r="AU473" s="25" t="str">
        <f>IF(COUNTBLANK(Table3[[#This Row],[Date 1]:[Date 8]])=7,IF(Table3[[#This Row],[Column9]]&lt;&gt;"",IF(SUM(L473:S473)&lt;&gt;0,Table3[[#This Row],[Column9]],""),""),(SUBSTITUTE(TRIM(SUBSTITUTE(AO473&amp;","&amp;AP473&amp;","&amp;AQ473&amp;","&amp;AR473&amp;","&amp;AS473&amp;","&amp;AT473&amp;",",","," "))," ",", ")))</f>
        <v/>
      </c>
      <c r="AV473" s="31" t="e">
        <f>IF(COUNTBLANK(L473:AC473)&lt;&gt;13,IF(Table3[[#This Row],[Comments]]="Please order in multiples of 20. Minimum order of 100.",IF(COUNTBLANK(Table3[[#This Row],[Date 1]:[Order]])=12,"",1),1),IF(OR(F473="yes",G473="yes",H473="yes",I473="yes",J473="yes",K473="yes",#REF!="yes"),1,""))</f>
        <v>#REF!</v>
      </c>
    </row>
    <row r="474" spans="2:48" ht="36" thickBot="1" x14ac:dyDescent="0.4">
      <c r="B474" s="125">
        <v>5770</v>
      </c>
      <c r="C474" s="13" t="s">
        <v>457</v>
      </c>
      <c r="D474" s="28" t="s">
        <v>707</v>
      </c>
      <c r="E474" s="108"/>
      <c r="F474" s="109" t="s">
        <v>21</v>
      </c>
      <c r="G474" s="26" t="s">
        <v>21</v>
      </c>
      <c r="H474" s="26" t="s">
        <v>88</v>
      </c>
      <c r="I474" s="26" t="s">
        <v>88</v>
      </c>
      <c r="J474" s="26" t="s">
        <v>88</v>
      </c>
      <c r="K474" s="26" t="s">
        <v>21</v>
      </c>
      <c r="L474" s="19"/>
      <c r="M474" s="17"/>
      <c r="N474" s="17"/>
      <c r="O474" s="17"/>
      <c r="P474" s="17"/>
      <c r="Q474" s="17"/>
      <c r="R474" s="17"/>
      <c r="S474" s="110"/>
      <c r="T474" s="131" t="str">
        <f>Table3[[#This Row],[Column12]]</f>
        <v>Auto:</v>
      </c>
      <c r="U474" s="22"/>
      <c r="V474" s="46" t="str">
        <f>IF(Table3[[#This Row],[TagOrderMethod]]="Ratio:","plants per 1 tag",IF(Table3[[#This Row],[TagOrderMethod]]="tags included","",IF(Table3[[#This Row],[TagOrderMethod]]="Qty:","tags",IF(Table3[[#This Row],[TagOrderMethod]]="Auto:",IF(U474&lt;&gt;"","tags","")))))</f>
        <v/>
      </c>
      <c r="W474" s="14">
        <v>50</v>
      </c>
      <c r="X474" s="14" t="str">
        <f>IF(ISNUMBER(SEARCH("tag",Table3[[#This Row],[Notes]])), "Yes", "No")</f>
        <v>No</v>
      </c>
      <c r="Y474" s="14" t="str">
        <f>IF(Table3[[#This Row],[Column11]]="yes","tags included","Auto:")</f>
        <v>Auto:</v>
      </c>
      <c r="Z474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4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Row],[TagOrderMethod]]="Auto:",IF(U474&gt;0,U474,IF(COUNTBLANK(L474:S474)=8,"",(IF(Table3[[#This Row],[Column11]]&lt;&gt;"no",Table3[[#This Row],[Size]]*(SUM(Table3[[#This Row],[Date 1]:[Date 8]])),"")))),""))),(Table3[[#This Row],[Bundle]])),"")</f>
        <v/>
      </c>
      <c r="AB474" s="86" t="str">
        <f t="shared" si="10"/>
        <v/>
      </c>
      <c r="AC474" s="68"/>
      <c r="AD474" s="37"/>
      <c r="AE474" s="38"/>
      <c r="AF474" s="39"/>
      <c r="AG474" s="111" t="s">
        <v>21</v>
      </c>
      <c r="AH474" s="111" t="s">
        <v>21</v>
      </c>
      <c r="AI474" s="111" t="s">
        <v>1782</v>
      </c>
      <c r="AJ474" s="111" t="s">
        <v>1783</v>
      </c>
      <c r="AK474" s="111" t="s">
        <v>1784</v>
      </c>
      <c r="AL474" s="111" t="s">
        <v>21</v>
      </c>
      <c r="AM474" s="111" t="b">
        <f>IF(AND(Table3[[#This Row],[Column68]]=TRUE,COUNTBLANK(Table3[[#This Row],[Date 1]:[Date 8]])=8),TRUE,FALSE)</f>
        <v>0</v>
      </c>
      <c r="AN474" s="111" t="b">
        <f>COUNTIF(Table3[[#This Row],[512]:[51]],"yes")&gt;0</f>
        <v>0</v>
      </c>
      <c r="AO474" s="40" t="str">
        <f>IF(Table3[[#This Row],[512]]="yes",Table3[[#This Row],[Column1]],"")</f>
        <v/>
      </c>
      <c r="AP474" s="40" t="str">
        <f>IF(Table3[[#This Row],[250]]="yes",Table3[[#This Row],[Column1.5]],"")</f>
        <v/>
      </c>
      <c r="AQ474" s="40" t="str">
        <f>IF(Table3[[#This Row],[288]]="yes",Table3[[#This Row],[Column2]],"")</f>
        <v/>
      </c>
      <c r="AR474" s="40" t="str">
        <f>IF(Table3[[#This Row],[144]]="yes",Table3[[#This Row],[Column3]],"")</f>
        <v/>
      </c>
      <c r="AS474" s="40" t="str">
        <f>IF(Table3[[#This Row],[26]]="yes",Table3[[#This Row],[Column4]],"")</f>
        <v/>
      </c>
      <c r="AT474" s="40" t="str">
        <f>IF(Table3[[#This Row],[51]]="yes",Table3[[#This Row],[Column5]],"")</f>
        <v/>
      </c>
      <c r="AU474" s="25" t="str">
        <f>IF(COUNTBLANK(Table3[[#This Row],[Date 1]:[Date 8]])=7,IF(Table3[[#This Row],[Column9]]&lt;&gt;"",IF(SUM(L474:S474)&lt;&gt;0,Table3[[#This Row],[Column9]],""),""),(SUBSTITUTE(TRIM(SUBSTITUTE(AO474&amp;","&amp;AP474&amp;","&amp;AQ474&amp;","&amp;AR474&amp;","&amp;AS474&amp;","&amp;AT474&amp;",",","," "))," ",", ")))</f>
        <v/>
      </c>
      <c r="AV474" s="31" t="e">
        <f>IF(COUNTBLANK(L474:AC474)&lt;&gt;13,IF(Table3[[#This Row],[Comments]]="Please order in multiples of 20. Minimum order of 100.",IF(COUNTBLANK(Table3[[#This Row],[Date 1]:[Order]])=12,"",1),1),IF(OR(F474="yes",G474="yes",H474="yes",I474="yes",J474="yes",K474="yes",#REF!="yes"),1,""))</f>
        <v>#REF!</v>
      </c>
    </row>
    <row r="475" spans="2:48" ht="36" thickBot="1" x14ac:dyDescent="0.4">
      <c r="B475" s="125">
        <v>7725</v>
      </c>
      <c r="C475" s="13" t="s">
        <v>457</v>
      </c>
      <c r="D475" s="28" t="s">
        <v>267</v>
      </c>
      <c r="E475" s="108"/>
      <c r="F475" s="109" t="s">
        <v>21</v>
      </c>
      <c r="G475" s="26" t="s">
        <v>21</v>
      </c>
      <c r="H475" s="26" t="s">
        <v>21</v>
      </c>
      <c r="I475" s="26" t="s">
        <v>21</v>
      </c>
      <c r="J475" s="26" t="s">
        <v>88</v>
      </c>
      <c r="K475" s="26" t="s">
        <v>21</v>
      </c>
      <c r="L475" s="19"/>
      <c r="M475" s="17"/>
      <c r="N475" s="17"/>
      <c r="O475" s="17"/>
      <c r="P475" s="17"/>
      <c r="Q475" s="17"/>
      <c r="R475" s="17"/>
      <c r="S475" s="110"/>
      <c r="T475" s="131" t="str">
        <f>Table3[[#This Row],[Column12]]</f>
        <v>Auto:</v>
      </c>
      <c r="U475" s="22"/>
      <c r="V475" s="46" t="str">
        <f>IF(Table3[[#This Row],[TagOrderMethod]]="Ratio:","plants per 1 tag",IF(Table3[[#This Row],[TagOrderMethod]]="tags included","",IF(Table3[[#This Row],[TagOrderMethod]]="Qty:","tags",IF(Table3[[#This Row],[TagOrderMethod]]="Auto:",IF(U475&lt;&gt;"","tags","")))))</f>
        <v/>
      </c>
      <c r="W475" s="14">
        <v>50</v>
      </c>
      <c r="X475" s="14" t="str">
        <f>IF(ISNUMBER(SEARCH("tag",Table3[[#This Row],[Notes]])), "Yes", "No")</f>
        <v>No</v>
      </c>
      <c r="Y475" s="14" t="str">
        <f>IF(Table3[[#This Row],[Column11]]="yes","tags included","Auto:")</f>
        <v>Auto:</v>
      </c>
      <c r="Z475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5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Row],[TagOrderMethod]]="Auto:",IF(U475&gt;0,U475,IF(COUNTBLANK(L475:S475)=8,"",(IF(Table3[[#This Row],[Column11]]&lt;&gt;"no",Table3[[#This Row],[Size]]*(SUM(Table3[[#This Row],[Date 1]:[Date 8]])),"")))),""))),(Table3[[#This Row],[Bundle]])),"")</f>
        <v/>
      </c>
      <c r="AB475" s="86" t="str">
        <f t="shared" si="10"/>
        <v/>
      </c>
      <c r="AC475" s="68"/>
      <c r="AD475" s="37"/>
      <c r="AE475" s="38"/>
      <c r="AF475" s="39"/>
      <c r="AG475" s="111" t="s">
        <v>21</v>
      </c>
      <c r="AH475" s="111" t="s">
        <v>21</v>
      </c>
      <c r="AI475" s="111" t="s">
        <v>21</v>
      </c>
      <c r="AJ475" s="111" t="s">
        <v>21</v>
      </c>
      <c r="AK475" s="111" t="s">
        <v>1785</v>
      </c>
      <c r="AL475" s="111" t="s">
        <v>21</v>
      </c>
      <c r="AM475" s="111" t="b">
        <f>IF(AND(Table3[[#This Row],[Column68]]=TRUE,COUNTBLANK(Table3[[#This Row],[Date 1]:[Date 8]])=8),TRUE,FALSE)</f>
        <v>0</v>
      </c>
      <c r="AN475" s="111" t="b">
        <f>COUNTIF(Table3[[#This Row],[512]:[51]],"yes")&gt;0</f>
        <v>0</v>
      </c>
      <c r="AO475" s="40" t="str">
        <f>IF(Table3[[#This Row],[512]]="yes",Table3[[#This Row],[Column1]],"")</f>
        <v/>
      </c>
      <c r="AP475" s="40" t="str">
        <f>IF(Table3[[#This Row],[250]]="yes",Table3[[#This Row],[Column1.5]],"")</f>
        <v/>
      </c>
      <c r="AQ475" s="40" t="str">
        <f>IF(Table3[[#This Row],[288]]="yes",Table3[[#This Row],[Column2]],"")</f>
        <v/>
      </c>
      <c r="AR475" s="40" t="str">
        <f>IF(Table3[[#This Row],[144]]="yes",Table3[[#This Row],[Column3]],"")</f>
        <v/>
      </c>
      <c r="AS475" s="40" t="str">
        <f>IF(Table3[[#This Row],[26]]="yes",Table3[[#This Row],[Column4]],"")</f>
        <v/>
      </c>
      <c r="AT475" s="40" t="str">
        <f>IF(Table3[[#This Row],[51]]="yes",Table3[[#This Row],[Column5]],"")</f>
        <v/>
      </c>
      <c r="AU475" s="25" t="str">
        <f>IF(COUNTBLANK(Table3[[#This Row],[Date 1]:[Date 8]])=7,IF(Table3[[#This Row],[Column9]]&lt;&gt;"",IF(SUM(L475:S475)&lt;&gt;0,Table3[[#This Row],[Column9]],""),""),(SUBSTITUTE(TRIM(SUBSTITUTE(AO475&amp;","&amp;AP475&amp;","&amp;AQ475&amp;","&amp;AR475&amp;","&amp;AS475&amp;","&amp;AT475&amp;",",","," "))," ",", ")))</f>
        <v/>
      </c>
      <c r="AV475" s="31" t="e">
        <f>IF(COUNTBLANK(L475:AC475)&lt;&gt;13,IF(Table3[[#This Row],[Comments]]="Please order in multiples of 20. Minimum order of 100.",IF(COUNTBLANK(Table3[[#This Row],[Date 1]:[Order]])=12,"",1),1),IF(OR(F475="yes",G475="yes",H475="yes",I475="yes",J475="yes",K475="yes",#REF!="yes"),1,""))</f>
        <v>#REF!</v>
      </c>
    </row>
    <row r="476" spans="2:48" ht="36" thickBot="1" x14ac:dyDescent="0.4">
      <c r="B476" s="125">
        <v>7730</v>
      </c>
      <c r="C476" s="13" t="s">
        <v>457</v>
      </c>
      <c r="D476" s="28" t="s">
        <v>227</v>
      </c>
      <c r="E476" s="108"/>
      <c r="F476" s="109" t="s">
        <v>21</v>
      </c>
      <c r="G476" s="26" t="s">
        <v>21</v>
      </c>
      <c r="H476" s="26" t="s">
        <v>21</v>
      </c>
      <c r="I476" s="26" t="s">
        <v>21</v>
      </c>
      <c r="J476" s="26" t="s">
        <v>88</v>
      </c>
      <c r="K476" s="26" t="s">
        <v>21</v>
      </c>
      <c r="L476" s="19"/>
      <c r="M476" s="17"/>
      <c r="N476" s="17"/>
      <c r="O476" s="17"/>
      <c r="P476" s="17"/>
      <c r="Q476" s="17"/>
      <c r="R476" s="17"/>
      <c r="S476" s="110"/>
      <c r="T476" s="131" t="str">
        <f>Table3[[#This Row],[Column12]]</f>
        <v>Auto:</v>
      </c>
      <c r="U476" s="22"/>
      <c r="V476" s="46" t="str">
        <f>IF(Table3[[#This Row],[TagOrderMethod]]="Ratio:","plants per 1 tag",IF(Table3[[#This Row],[TagOrderMethod]]="tags included","",IF(Table3[[#This Row],[TagOrderMethod]]="Qty:","tags",IF(Table3[[#This Row],[TagOrderMethod]]="Auto:",IF(U476&lt;&gt;"","tags","")))))</f>
        <v/>
      </c>
      <c r="W476" s="14">
        <v>25</v>
      </c>
      <c r="X476" s="14" t="str">
        <f>IF(ISNUMBER(SEARCH("tag",Table3[[#This Row],[Notes]])), "Yes", "No")</f>
        <v>No</v>
      </c>
      <c r="Y476" s="14" t="str">
        <f>IF(Table3[[#This Row],[Column11]]="yes","tags included","Auto:")</f>
        <v>Auto:</v>
      </c>
      <c r="Z476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6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Row],[TagOrderMethod]]="Auto:",IF(U476&gt;0,U476,IF(COUNTBLANK(L476:S476)=8,"",(IF(Table3[[#This Row],[Column11]]&lt;&gt;"no",Table3[[#This Row],[Size]]*(SUM(Table3[[#This Row],[Date 1]:[Date 8]])),"")))),""))),(Table3[[#This Row],[Bundle]])),"")</f>
        <v/>
      </c>
      <c r="AB476" s="86" t="str">
        <f t="shared" si="10"/>
        <v/>
      </c>
      <c r="AC476" s="68"/>
      <c r="AD476" s="37"/>
      <c r="AE476" s="38"/>
      <c r="AF476" s="39"/>
      <c r="AG476" s="111" t="s">
        <v>21</v>
      </c>
      <c r="AH476" s="111" t="s">
        <v>21</v>
      </c>
      <c r="AI476" s="111" t="s">
        <v>21</v>
      </c>
      <c r="AJ476" s="111" t="s">
        <v>21</v>
      </c>
      <c r="AK476" s="111" t="s">
        <v>1786</v>
      </c>
      <c r="AL476" s="111" t="s">
        <v>21</v>
      </c>
      <c r="AM476" s="111" t="b">
        <f>IF(AND(Table3[[#This Row],[Column68]]=TRUE,COUNTBLANK(Table3[[#This Row],[Date 1]:[Date 8]])=8),TRUE,FALSE)</f>
        <v>0</v>
      </c>
      <c r="AN476" s="111" t="b">
        <f>COUNTIF(Table3[[#This Row],[512]:[51]],"yes")&gt;0</f>
        <v>0</v>
      </c>
      <c r="AO476" s="40" t="str">
        <f>IF(Table3[[#This Row],[512]]="yes",Table3[[#This Row],[Column1]],"")</f>
        <v/>
      </c>
      <c r="AP476" s="40" t="str">
        <f>IF(Table3[[#This Row],[250]]="yes",Table3[[#This Row],[Column1.5]],"")</f>
        <v/>
      </c>
      <c r="AQ476" s="40" t="str">
        <f>IF(Table3[[#This Row],[288]]="yes",Table3[[#This Row],[Column2]],"")</f>
        <v/>
      </c>
      <c r="AR476" s="40" t="str">
        <f>IF(Table3[[#This Row],[144]]="yes",Table3[[#This Row],[Column3]],"")</f>
        <v/>
      </c>
      <c r="AS476" s="40" t="str">
        <f>IF(Table3[[#This Row],[26]]="yes",Table3[[#This Row],[Column4]],"")</f>
        <v/>
      </c>
      <c r="AT476" s="40" t="str">
        <f>IF(Table3[[#This Row],[51]]="yes",Table3[[#This Row],[Column5]],"")</f>
        <v/>
      </c>
      <c r="AU476" s="25" t="str">
        <f>IF(COUNTBLANK(Table3[[#This Row],[Date 1]:[Date 8]])=7,IF(Table3[[#This Row],[Column9]]&lt;&gt;"",IF(SUM(L476:S476)&lt;&gt;0,Table3[[#This Row],[Column9]],""),""),(SUBSTITUTE(TRIM(SUBSTITUTE(AO476&amp;","&amp;AP476&amp;","&amp;AQ476&amp;","&amp;AR476&amp;","&amp;AS476&amp;","&amp;AT476&amp;",",","," "))," ",", ")))</f>
        <v/>
      </c>
      <c r="AV476" s="31" t="e">
        <f>IF(COUNTBLANK(L476:AC476)&lt;&gt;13,IF(Table3[[#This Row],[Comments]]="Please order in multiples of 20. Minimum order of 100.",IF(COUNTBLANK(Table3[[#This Row],[Date 1]:[Order]])=12,"",1),1),IF(OR(F476="yes",G476="yes",H476="yes",I476="yes",J476="yes",K476="yes",#REF!="yes"),1,""))</f>
        <v>#REF!</v>
      </c>
    </row>
    <row r="477" spans="2:48" ht="36" thickBot="1" x14ac:dyDescent="0.4">
      <c r="B477" s="125">
        <v>7735</v>
      </c>
      <c r="C477" s="13" t="s">
        <v>457</v>
      </c>
      <c r="D477" s="28" t="s">
        <v>228</v>
      </c>
      <c r="E477" s="108"/>
      <c r="F477" s="109" t="s">
        <v>21</v>
      </c>
      <c r="G477" s="26" t="s">
        <v>21</v>
      </c>
      <c r="H477" s="26" t="s">
        <v>21</v>
      </c>
      <c r="I477" s="26" t="s">
        <v>21</v>
      </c>
      <c r="J477" s="26" t="s">
        <v>88</v>
      </c>
      <c r="K477" s="26" t="s">
        <v>21</v>
      </c>
      <c r="L477" s="19"/>
      <c r="M477" s="17"/>
      <c r="N477" s="17"/>
      <c r="O477" s="17"/>
      <c r="P477" s="17"/>
      <c r="Q477" s="17"/>
      <c r="R477" s="17"/>
      <c r="S477" s="110"/>
      <c r="T477" s="131" t="str">
        <f>Table3[[#This Row],[Column12]]</f>
        <v>Auto:</v>
      </c>
      <c r="U477" s="22"/>
      <c r="V477" s="46" t="str">
        <f>IF(Table3[[#This Row],[TagOrderMethod]]="Ratio:","plants per 1 tag",IF(Table3[[#This Row],[TagOrderMethod]]="tags included","",IF(Table3[[#This Row],[TagOrderMethod]]="Qty:","tags",IF(Table3[[#This Row],[TagOrderMethod]]="Auto:",IF(U477&lt;&gt;"","tags","")))))</f>
        <v/>
      </c>
      <c r="W477" s="14">
        <v>25</v>
      </c>
      <c r="X477" s="14" t="str">
        <f>IF(ISNUMBER(SEARCH("tag",Table3[[#This Row],[Notes]])), "Yes", "No")</f>
        <v>No</v>
      </c>
      <c r="Y477" s="14" t="str">
        <f>IF(Table3[[#This Row],[Column11]]="yes","tags included","Auto:")</f>
        <v>Auto:</v>
      </c>
      <c r="Z477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7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Row],[TagOrderMethod]]="Auto:",IF(U477&gt;0,U477,IF(COUNTBLANK(L477:S477)=8,"",(IF(Table3[[#This Row],[Column11]]&lt;&gt;"no",Table3[[#This Row],[Size]]*(SUM(Table3[[#This Row],[Date 1]:[Date 8]])),"")))),""))),(Table3[[#This Row],[Bundle]])),"")</f>
        <v/>
      </c>
      <c r="AB477" s="86" t="str">
        <f t="shared" si="10"/>
        <v/>
      </c>
      <c r="AC477" s="68"/>
      <c r="AD477" s="37"/>
      <c r="AE477" s="38"/>
      <c r="AF477" s="39"/>
      <c r="AG477" s="111" t="s">
        <v>21</v>
      </c>
      <c r="AH477" s="111" t="s">
        <v>21</v>
      </c>
      <c r="AI477" s="111" t="s">
        <v>21</v>
      </c>
      <c r="AJ477" s="111" t="s">
        <v>21</v>
      </c>
      <c r="AK477" s="111" t="s">
        <v>1787</v>
      </c>
      <c r="AL477" s="111" t="s">
        <v>21</v>
      </c>
      <c r="AM477" s="111" t="b">
        <f>IF(AND(Table3[[#This Row],[Column68]]=TRUE,COUNTBLANK(Table3[[#This Row],[Date 1]:[Date 8]])=8),TRUE,FALSE)</f>
        <v>0</v>
      </c>
      <c r="AN477" s="111" t="b">
        <f>COUNTIF(Table3[[#This Row],[512]:[51]],"yes")&gt;0</f>
        <v>0</v>
      </c>
      <c r="AO477" s="40" t="str">
        <f>IF(Table3[[#This Row],[512]]="yes",Table3[[#This Row],[Column1]],"")</f>
        <v/>
      </c>
      <c r="AP477" s="40" t="str">
        <f>IF(Table3[[#This Row],[250]]="yes",Table3[[#This Row],[Column1.5]],"")</f>
        <v/>
      </c>
      <c r="AQ477" s="40" t="str">
        <f>IF(Table3[[#This Row],[288]]="yes",Table3[[#This Row],[Column2]],"")</f>
        <v/>
      </c>
      <c r="AR477" s="40" t="str">
        <f>IF(Table3[[#This Row],[144]]="yes",Table3[[#This Row],[Column3]],"")</f>
        <v/>
      </c>
      <c r="AS477" s="40" t="str">
        <f>IF(Table3[[#This Row],[26]]="yes",Table3[[#This Row],[Column4]],"")</f>
        <v/>
      </c>
      <c r="AT477" s="40" t="str">
        <f>IF(Table3[[#This Row],[51]]="yes",Table3[[#This Row],[Column5]],"")</f>
        <v/>
      </c>
      <c r="AU477" s="25" t="str">
        <f>IF(COUNTBLANK(Table3[[#This Row],[Date 1]:[Date 8]])=7,IF(Table3[[#This Row],[Column9]]&lt;&gt;"",IF(SUM(L477:S477)&lt;&gt;0,Table3[[#This Row],[Column9]],""),""),(SUBSTITUTE(TRIM(SUBSTITUTE(AO477&amp;","&amp;AP477&amp;","&amp;AQ477&amp;","&amp;AR477&amp;","&amp;AS477&amp;","&amp;AT477&amp;",",","," "))," ",", ")))</f>
        <v/>
      </c>
      <c r="AV477" s="31" t="e">
        <f>IF(COUNTBLANK(L477:AC477)&lt;&gt;13,IF(Table3[[#This Row],[Comments]]="Please order in multiples of 20. Minimum order of 100.",IF(COUNTBLANK(Table3[[#This Row],[Date 1]:[Order]])=12,"",1),1),IF(OR(F477="yes",G477="yes",H477="yes",I477="yes",J477="yes",K477="yes",#REF!="yes"),1,""))</f>
        <v>#REF!</v>
      </c>
    </row>
    <row r="478" spans="2:48" ht="36" thickBot="1" x14ac:dyDescent="0.4">
      <c r="B478" s="125">
        <v>5990</v>
      </c>
      <c r="C478" s="13" t="s">
        <v>457</v>
      </c>
      <c r="D478" s="28" t="s">
        <v>112</v>
      </c>
      <c r="E478" s="108"/>
      <c r="F478" s="109" t="s">
        <v>21</v>
      </c>
      <c r="G478" s="26" t="s">
        <v>21</v>
      </c>
      <c r="H478" s="26" t="s">
        <v>88</v>
      </c>
      <c r="I478" s="26" t="s">
        <v>88</v>
      </c>
      <c r="J478" s="26" t="s">
        <v>88</v>
      </c>
      <c r="K478" s="26" t="s">
        <v>21</v>
      </c>
      <c r="L478" s="19"/>
      <c r="M478" s="17"/>
      <c r="N478" s="17"/>
      <c r="O478" s="17"/>
      <c r="P478" s="17"/>
      <c r="Q478" s="17"/>
      <c r="R478" s="17"/>
      <c r="S478" s="110"/>
      <c r="T478" s="131" t="str">
        <f>Table3[[#This Row],[Column12]]</f>
        <v>Auto:</v>
      </c>
      <c r="U478" s="22"/>
      <c r="V478" s="46" t="str">
        <f>IF(Table3[[#This Row],[TagOrderMethod]]="Ratio:","plants per 1 tag",IF(Table3[[#This Row],[TagOrderMethod]]="tags included","",IF(Table3[[#This Row],[TagOrderMethod]]="Qty:","tags",IF(Table3[[#This Row],[TagOrderMethod]]="Auto:",IF(U478&lt;&gt;"","tags","")))))</f>
        <v/>
      </c>
      <c r="W478" s="14">
        <v>25</v>
      </c>
      <c r="X478" s="14" t="str">
        <f>IF(ISNUMBER(SEARCH("tag",Table3[[#This Row],[Notes]])), "Yes", "No")</f>
        <v>No</v>
      </c>
      <c r="Y478" s="14" t="str">
        <f>IF(Table3[[#This Row],[Column11]]="yes","tags included","Auto:")</f>
        <v>Auto:</v>
      </c>
      <c r="Z478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8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Row],[TagOrderMethod]]="Auto:",IF(U478&gt;0,U478,IF(COUNTBLANK(L478:S478)=8,"",(IF(Table3[[#This Row],[Column11]]&lt;&gt;"no",Table3[[#This Row],[Size]]*(SUM(Table3[[#This Row],[Date 1]:[Date 8]])),"")))),""))),(Table3[[#This Row],[Bundle]])),"")</f>
        <v/>
      </c>
      <c r="AB478" s="86" t="str">
        <f t="shared" si="10"/>
        <v/>
      </c>
      <c r="AC478" s="68"/>
      <c r="AD478" s="37"/>
      <c r="AE478" s="38"/>
      <c r="AF478" s="39"/>
      <c r="AG478" s="111" t="s">
        <v>21</v>
      </c>
      <c r="AH478" s="111" t="s">
        <v>21</v>
      </c>
      <c r="AI478" s="111" t="s">
        <v>1788</v>
      </c>
      <c r="AJ478" s="111" t="s">
        <v>1789</v>
      </c>
      <c r="AK478" s="111" t="s">
        <v>1790</v>
      </c>
      <c r="AL478" s="111" t="s">
        <v>21</v>
      </c>
      <c r="AM478" s="111" t="b">
        <f>IF(AND(Table3[[#This Row],[Column68]]=TRUE,COUNTBLANK(Table3[[#This Row],[Date 1]:[Date 8]])=8),TRUE,FALSE)</f>
        <v>0</v>
      </c>
      <c r="AN478" s="111" t="b">
        <f>COUNTIF(Table3[[#This Row],[512]:[51]],"yes")&gt;0</f>
        <v>0</v>
      </c>
      <c r="AO478" s="40" t="str">
        <f>IF(Table3[[#This Row],[512]]="yes",Table3[[#This Row],[Column1]],"")</f>
        <v/>
      </c>
      <c r="AP478" s="40" t="str">
        <f>IF(Table3[[#This Row],[250]]="yes",Table3[[#This Row],[Column1.5]],"")</f>
        <v/>
      </c>
      <c r="AQ478" s="40" t="str">
        <f>IF(Table3[[#This Row],[288]]="yes",Table3[[#This Row],[Column2]],"")</f>
        <v/>
      </c>
      <c r="AR478" s="40" t="str">
        <f>IF(Table3[[#This Row],[144]]="yes",Table3[[#This Row],[Column3]],"")</f>
        <v/>
      </c>
      <c r="AS478" s="40" t="str">
        <f>IF(Table3[[#This Row],[26]]="yes",Table3[[#This Row],[Column4]],"")</f>
        <v/>
      </c>
      <c r="AT478" s="40" t="str">
        <f>IF(Table3[[#This Row],[51]]="yes",Table3[[#This Row],[Column5]],"")</f>
        <v/>
      </c>
      <c r="AU478" s="25" t="str">
        <f>IF(COUNTBLANK(Table3[[#This Row],[Date 1]:[Date 8]])=7,IF(Table3[[#This Row],[Column9]]&lt;&gt;"",IF(SUM(L478:S478)&lt;&gt;0,Table3[[#This Row],[Column9]],""),""),(SUBSTITUTE(TRIM(SUBSTITUTE(AO478&amp;","&amp;AP478&amp;","&amp;AQ478&amp;","&amp;AR478&amp;","&amp;AS478&amp;","&amp;AT478&amp;",",","," "))," ",", ")))</f>
        <v/>
      </c>
      <c r="AV478" s="31" t="e">
        <f>IF(COUNTBLANK(L478:AC478)&lt;&gt;13,IF(Table3[[#This Row],[Comments]]="Please order in multiples of 20. Minimum order of 100.",IF(COUNTBLANK(Table3[[#This Row],[Date 1]:[Order]])=12,"",1),1),IF(OR(F478="yes",G478="yes",H478="yes",I478="yes",J478="yes",K478="yes",#REF!="yes"),1,""))</f>
        <v>#REF!</v>
      </c>
    </row>
    <row r="479" spans="2:48" ht="36" thickBot="1" x14ac:dyDescent="0.4">
      <c r="B479" s="125">
        <v>7750</v>
      </c>
      <c r="C479" s="13" t="s">
        <v>457</v>
      </c>
      <c r="D479" s="28" t="s">
        <v>1597</v>
      </c>
      <c r="E479" s="108"/>
      <c r="F479" s="109" t="s">
        <v>21</v>
      </c>
      <c r="G479" s="26" t="s">
        <v>21</v>
      </c>
      <c r="H479" s="26" t="s">
        <v>21</v>
      </c>
      <c r="I479" s="26" t="s">
        <v>21</v>
      </c>
      <c r="J479" s="26" t="s">
        <v>88</v>
      </c>
      <c r="K479" s="26" t="s">
        <v>21</v>
      </c>
      <c r="L479" s="19"/>
      <c r="M479" s="17"/>
      <c r="N479" s="17"/>
      <c r="O479" s="17"/>
      <c r="P479" s="17"/>
      <c r="Q479" s="17"/>
      <c r="R479" s="17"/>
      <c r="S479" s="110"/>
      <c r="T479" s="131" t="str">
        <f>Table3[[#This Row],[Column12]]</f>
        <v>Auto:</v>
      </c>
      <c r="U479" s="22"/>
      <c r="V479" s="46" t="str">
        <f>IF(Table3[[#This Row],[TagOrderMethod]]="Ratio:","plants per 1 tag",IF(Table3[[#This Row],[TagOrderMethod]]="tags included","",IF(Table3[[#This Row],[TagOrderMethod]]="Qty:","tags",IF(Table3[[#This Row],[TagOrderMethod]]="Auto:",IF(U479&lt;&gt;"","tags","")))))</f>
        <v/>
      </c>
      <c r="W479" s="14">
        <v>25</v>
      </c>
      <c r="X479" s="14" t="str">
        <f>IF(ISNUMBER(SEARCH("tag",Table3[[#This Row],[Notes]])), "Yes", "No")</f>
        <v>No</v>
      </c>
      <c r="Y479" s="14" t="str">
        <f>IF(Table3[[#This Row],[Column11]]="yes","tags included","Auto:")</f>
        <v>Auto:</v>
      </c>
      <c r="Z479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79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Row],[TagOrderMethod]]="Auto:",IF(U479&gt;0,U479,IF(COUNTBLANK(L479:S479)=8,"",(IF(Table3[[#This Row],[Column11]]&lt;&gt;"no",Table3[[#This Row],[Size]]*(SUM(Table3[[#This Row],[Date 1]:[Date 8]])),"")))),""))),(Table3[[#This Row],[Bundle]])),"")</f>
        <v/>
      </c>
      <c r="AB479" s="86" t="str">
        <f t="shared" si="10"/>
        <v/>
      </c>
      <c r="AC479" s="68"/>
      <c r="AD479" s="37"/>
      <c r="AE479" s="38"/>
      <c r="AF479" s="39"/>
      <c r="AG479" s="111" t="s">
        <v>21</v>
      </c>
      <c r="AH479" s="111" t="s">
        <v>21</v>
      </c>
      <c r="AI479" s="111" t="s">
        <v>21</v>
      </c>
      <c r="AJ479" s="111" t="s">
        <v>21</v>
      </c>
      <c r="AK479" s="111" t="s">
        <v>1791</v>
      </c>
      <c r="AL479" s="111" t="s">
        <v>21</v>
      </c>
      <c r="AM479" s="111" t="b">
        <f>IF(AND(Table3[[#This Row],[Column68]]=TRUE,COUNTBLANK(Table3[[#This Row],[Date 1]:[Date 8]])=8),TRUE,FALSE)</f>
        <v>0</v>
      </c>
      <c r="AN479" s="111" t="b">
        <f>COUNTIF(Table3[[#This Row],[512]:[51]],"yes")&gt;0</f>
        <v>0</v>
      </c>
      <c r="AO479" s="40" t="str">
        <f>IF(Table3[[#This Row],[512]]="yes",Table3[[#This Row],[Column1]],"")</f>
        <v/>
      </c>
      <c r="AP479" s="40" t="str">
        <f>IF(Table3[[#This Row],[250]]="yes",Table3[[#This Row],[Column1.5]],"")</f>
        <v/>
      </c>
      <c r="AQ479" s="40" t="str">
        <f>IF(Table3[[#This Row],[288]]="yes",Table3[[#This Row],[Column2]],"")</f>
        <v/>
      </c>
      <c r="AR479" s="40" t="str">
        <f>IF(Table3[[#This Row],[144]]="yes",Table3[[#This Row],[Column3]],"")</f>
        <v/>
      </c>
      <c r="AS479" s="40" t="str">
        <f>IF(Table3[[#This Row],[26]]="yes",Table3[[#This Row],[Column4]],"")</f>
        <v/>
      </c>
      <c r="AT479" s="40" t="str">
        <f>IF(Table3[[#This Row],[51]]="yes",Table3[[#This Row],[Column5]],"")</f>
        <v/>
      </c>
      <c r="AU479" s="25" t="str">
        <f>IF(COUNTBLANK(Table3[[#This Row],[Date 1]:[Date 8]])=7,IF(Table3[[#This Row],[Column9]]&lt;&gt;"",IF(SUM(L479:S479)&lt;&gt;0,Table3[[#This Row],[Column9]],""),""),(SUBSTITUTE(TRIM(SUBSTITUTE(AO479&amp;","&amp;AP479&amp;","&amp;AQ479&amp;","&amp;AR479&amp;","&amp;AS479&amp;","&amp;AT479&amp;",",","," "))," ",", ")))</f>
        <v/>
      </c>
      <c r="AV479" s="31" t="e">
        <f>IF(COUNTBLANK(L479:AC479)&lt;&gt;13,IF(Table3[[#This Row],[Comments]]="Please order in multiples of 20. Minimum order of 100.",IF(COUNTBLANK(Table3[[#This Row],[Date 1]:[Order]])=12,"",1),1),IF(OR(F479="yes",G479="yes",H479="yes",I479="yes",J479="yes",K479="yes",#REF!="yes"),1,""))</f>
        <v>#REF!</v>
      </c>
    </row>
    <row r="480" spans="2:48" ht="36" thickBot="1" x14ac:dyDescent="0.4">
      <c r="B480" s="125">
        <v>7765</v>
      </c>
      <c r="C480" s="13" t="s">
        <v>457</v>
      </c>
      <c r="D480" s="28" t="s">
        <v>708</v>
      </c>
      <c r="E480" s="108"/>
      <c r="F480" s="109" t="s">
        <v>21</v>
      </c>
      <c r="G480" s="26" t="s">
        <v>21</v>
      </c>
      <c r="H480" s="26" t="s">
        <v>21</v>
      </c>
      <c r="I480" s="26" t="s">
        <v>21</v>
      </c>
      <c r="J480" s="26" t="s">
        <v>88</v>
      </c>
      <c r="K480" s="26" t="s">
        <v>21</v>
      </c>
      <c r="L480" s="19"/>
      <c r="M480" s="17"/>
      <c r="N480" s="17"/>
      <c r="O480" s="17"/>
      <c r="P480" s="17"/>
      <c r="Q480" s="17"/>
      <c r="R480" s="17"/>
      <c r="S480" s="110"/>
      <c r="T480" s="131" t="str">
        <f>Table3[[#This Row],[Column12]]</f>
        <v>Auto:</v>
      </c>
      <c r="U480" s="22"/>
      <c r="V480" s="46" t="str">
        <f>IF(Table3[[#This Row],[TagOrderMethod]]="Ratio:","plants per 1 tag",IF(Table3[[#This Row],[TagOrderMethod]]="tags included","",IF(Table3[[#This Row],[TagOrderMethod]]="Qty:","tags",IF(Table3[[#This Row],[TagOrderMethod]]="Auto:",IF(U480&lt;&gt;"","tags","")))))</f>
        <v/>
      </c>
      <c r="W480" s="14">
        <v>25</v>
      </c>
      <c r="X480" s="14" t="str">
        <f>IF(ISNUMBER(SEARCH("tag",Table3[[#This Row],[Notes]])), "Yes", "No")</f>
        <v>No</v>
      </c>
      <c r="Y480" s="14" t="str">
        <f>IF(Table3[[#This Row],[Column11]]="yes","tags included","Auto:")</f>
        <v>Auto:</v>
      </c>
      <c r="Z480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0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Row],[TagOrderMethod]]="Auto:",IF(U480&gt;0,U480,IF(COUNTBLANK(L480:S480)=8,"",(IF(Table3[[#This Row],[Column11]]&lt;&gt;"no",Table3[[#This Row],[Size]]*(SUM(Table3[[#This Row],[Date 1]:[Date 8]])),"")))),""))),(Table3[[#This Row],[Bundle]])),"")</f>
        <v/>
      </c>
      <c r="AB480" s="86" t="str">
        <f t="shared" si="10"/>
        <v/>
      </c>
      <c r="AC480" s="68"/>
      <c r="AD480" s="37"/>
      <c r="AE480" s="38"/>
      <c r="AF480" s="39"/>
      <c r="AG480" s="111" t="s">
        <v>21</v>
      </c>
      <c r="AH480" s="111" t="s">
        <v>21</v>
      </c>
      <c r="AI480" s="111" t="s">
        <v>21</v>
      </c>
      <c r="AJ480" s="111" t="s">
        <v>21</v>
      </c>
      <c r="AK480" s="111" t="s">
        <v>1792</v>
      </c>
      <c r="AL480" s="111" t="s">
        <v>21</v>
      </c>
      <c r="AM480" s="111" t="b">
        <f>IF(AND(Table3[[#This Row],[Column68]]=TRUE,COUNTBLANK(Table3[[#This Row],[Date 1]:[Date 8]])=8),TRUE,FALSE)</f>
        <v>0</v>
      </c>
      <c r="AN480" s="111" t="b">
        <f>COUNTIF(Table3[[#This Row],[512]:[51]],"yes")&gt;0</f>
        <v>0</v>
      </c>
      <c r="AO480" s="40" t="str">
        <f>IF(Table3[[#This Row],[512]]="yes",Table3[[#This Row],[Column1]],"")</f>
        <v/>
      </c>
      <c r="AP480" s="40" t="str">
        <f>IF(Table3[[#This Row],[250]]="yes",Table3[[#This Row],[Column1.5]],"")</f>
        <v/>
      </c>
      <c r="AQ480" s="40" t="str">
        <f>IF(Table3[[#This Row],[288]]="yes",Table3[[#This Row],[Column2]],"")</f>
        <v/>
      </c>
      <c r="AR480" s="40" t="str">
        <f>IF(Table3[[#This Row],[144]]="yes",Table3[[#This Row],[Column3]],"")</f>
        <v/>
      </c>
      <c r="AS480" s="40" t="str">
        <f>IF(Table3[[#This Row],[26]]="yes",Table3[[#This Row],[Column4]],"")</f>
        <v/>
      </c>
      <c r="AT480" s="40" t="str">
        <f>IF(Table3[[#This Row],[51]]="yes",Table3[[#This Row],[Column5]],"")</f>
        <v/>
      </c>
      <c r="AU480" s="25" t="str">
        <f>IF(COUNTBLANK(Table3[[#This Row],[Date 1]:[Date 8]])=7,IF(Table3[[#This Row],[Column9]]&lt;&gt;"",IF(SUM(L480:S480)&lt;&gt;0,Table3[[#This Row],[Column9]],""),""),(SUBSTITUTE(TRIM(SUBSTITUTE(AO480&amp;","&amp;AP480&amp;","&amp;AQ480&amp;","&amp;AR480&amp;","&amp;AS480&amp;","&amp;AT480&amp;",",","," "))," ",", ")))</f>
        <v/>
      </c>
      <c r="AV480" s="31" t="e">
        <f>IF(COUNTBLANK(L480:AC480)&lt;&gt;13,IF(Table3[[#This Row],[Comments]]="Please order in multiples of 20. Minimum order of 100.",IF(COUNTBLANK(Table3[[#This Row],[Date 1]:[Order]])=12,"",1),1),IF(OR(F480="yes",G480="yes",H480="yes",I480="yes",J480="yes",K480="yes",#REF!="yes"),1,""))</f>
        <v>#REF!</v>
      </c>
    </row>
    <row r="481" spans="1:51" ht="36" thickBot="1" x14ac:dyDescent="0.4">
      <c r="B481" s="125">
        <v>7782</v>
      </c>
      <c r="C481" s="13" t="s">
        <v>457</v>
      </c>
      <c r="D481" s="28" t="s">
        <v>113</v>
      </c>
      <c r="E481" s="108"/>
      <c r="F481" s="109" t="s">
        <v>21</v>
      </c>
      <c r="G481" s="26" t="s">
        <v>21</v>
      </c>
      <c r="H481" s="26" t="s">
        <v>21</v>
      </c>
      <c r="I481" s="26" t="s">
        <v>21</v>
      </c>
      <c r="J481" s="26" t="s">
        <v>88</v>
      </c>
      <c r="K481" s="26" t="s">
        <v>21</v>
      </c>
      <c r="L481" s="19"/>
      <c r="M481" s="17"/>
      <c r="N481" s="17"/>
      <c r="O481" s="17"/>
      <c r="P481" s="17"/>
      <c r="Q481" s="17"/>
      <c r="R481" s="17"/>
      <c r="S481" s="110"/>
      <c r="T481" s="131" t="str">
        <f>Table3[[#This Row],[Column12]]</f>
        <v>Auto:</v>
      </c>
      <c r="U481" s="22"/>
      <c r="V481" s="46" t="str">
        <f>IF(Table3[[#This Row],[TagOrderMethod]]="Ratio:","plants per 1 tag",IF(Table3[[#This Row],[TagOrderMethod]]="tags included","",IF(Table3[[#This Row],[TagOrderMethod]]="Qty:","tags",IF(Table3[[#This Row],[TagOrderMethod]]="Auto:",IF(U481&lt;&gt;"","tags","")))))</f>
        <v/>
      </c>
      <c r="W481" s="14">
        <v>25</v>
      </c>
      <c r="X481" s="14" t="str">
        <f>IF(ISNUMBER(SEARCH("tag",Table3[[#This Row],[Notes]])), "Yes", "No")</f>
        <v>No</v>
      </c>
      <c r="Y481" s="14" t="str">
        <f>IF(Table3[[#This Row],[Column11]]="yes","tags included","Auto:")</f>
        <v>Auto:</v>
      </c>
      <c r="Z481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1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Row],[TagOrderMethod]]="Auto:",IF(U481&gt;0,U481,IF(COUNTBLANK(L481:S481)=8,"",(IF(Table3[[#This Row],[Column11]]&lt;&gt;"no",Table3[[#This Row],[Size]]*(SUM(Table3[[#This Row],[Date 1]:[Date 8]])),"")))),""))),(Table3[[#This Row],[Bundle]])),"")</f>
        <v/>
      </c>
      <c r="AB481" s="86" t="str">
        <f t="shared" si="10"/>
        <v/>
      </c>
      <c r="AC481" s="68"/>
      <c r="AD481" s="37"/>
      <c r="AE481" s="38"/>
      <c r="AF481" s="39"/>
      <c r="AG481" s="111" t="s">
        <v>21</v>
      </c>
      <c r="AH481" s="111" t="s">
        <v>21</v>
      </c>
      <c r="AI481" s="111" t="s">
        <v>21</v>
      </c>
      <c r="AJ481" s="111" t="s">
        <v>21</v>
      </c>
      <c r="AK481" s="111" t="s">
        <v>1793</v>
      </c>
      <c r="AL481" s="111" t="s">
        <v>21</v>
      </c>
      <c r="AM481" s="111" t="b">
        <f>IF(AND(Table3[[#This Row],[Column68]]=TRUE,COUNTBLANK(Table3[[#This Row],[Date 1]:[Date 8]])=8),TRUE,FALSE)</f>
        <v>0</v>
      </c>
      <c r="AN481" s="111" t="b">
        <f>COUNTIF(Table3[[#This Row],[512]:[51]],"yes")&gt;0</f>
        <v>0</v>
      </c>
      <c r="AO481" s="40" t="str">
        <f>IF(Table3[[#This Row],[512]]="yes",Table3[[#This Row],[Column1]],"")</f>
        <v/>
      </c>
      <c r="AP481" s="40" t="str">
        <f>IF(Table3[[#This Row],[250]]="yes",Table3[[#This Row],[Column1.5]],"")</f>
        <v/>
      </c>
      <c r="AQ481" s="40" t="str">
        <f>IF(Table3[[#This Row],[288]]="yes",Table3[[#This Row],[Column2]],"")</f>
        <v/>
      </c>
      <c r="AR481" s="40" t="str">
        <f>IF(Table3[[#This Row],[144]]="yes",Table3[[#This Row],[Column3]],"")</f>
        <v/>
      </c>
      <c r="AS481" s="40" t="str">
        <f>IF(Table3[[#This Row],[26]]="yes",Table3[[#This Row],[Column4]],"")</f>
        <v/>
      </c>
      <c r="AT481" s="40" t="str">
        <f>IF(Table3[[#This Row],[51]]="yes",Table3[[#This Row],[Column5]],"")</f>
        <v/>
      </c>
      <c r="AU481" s="25" t="str">
        <f>IF(COUNTBLANK(Table3[[#This Row],[Date 1]:[Date 8]])=7,IF(Table3[[#This Row],[Column9]]&lt;&gt;"",IF(SUM(L481:S481)&lt;&gt;0,Table3[[#This Row],[Column9]],""),""),(SUBSTITUTE(TRIM(SUBSTITUTE(AO481&amp;","&amp;AP481&amp;","&amp;AQ481&amp;","&amp;AR481&amp;","&amp;AS481&amp;","&amp;AT481&amp;",",","," "))," ",", ")))</f>
        <v/>
      </c>
      <c r="AV481" s="31" t="e">
        <f>IF(COUNTBLANK(L481:AC481)&lt;&gt;13,IF(Table3[[#This Row],[Comments]]="Please order in multiples of 20. Minimum order of 100.",IF(COUNTBLANK(Table3[[#This Row],[Date 1]:[Order]])=12,"",1),1),IF(OR(F481="yes",G481="yes",H481="yes",I481="yes",J481="yes",K481="yes",#REF!="yes"),1,""))</f>
        <v>#REF!</v>
      </c>
    </row>
    <row r="482" spans="1:51" ht="36" thickBot="1" x14ac:dyDescent="0.4">
      <c r="B482" s="125">
        <v>7785</v>
      </c>
      <c r="C482" s="13" t="s">
        <v>457</v>
      </c>
      <c r="D482" s="28" t="s">
        <v>709</v>
      </c>
      <c r="E482" s="108"/>
      <c r="F482" s="109" t="s">
        <v>21</v>
      </c>
      <c r="G482" s="26" t="s">
        <v>21</v>
      </c>
      <c r="H482" s="26" t="s">
        <v>21</v>
      </c>
      <c r="I482" s="26" t="s">
        <v>21</v>
      </c>
      <c r="J482" s="26" t="s">
        <v>88</v>
      </c>
      <c r="K482" s="26" t="s">
        <v>21</v>
      </c>
      <c r="L482" s="19"/>
      <c r="M482" s="17"/>
      <c r="N482" s="17"/>
      <c r="O482" s="17"/>
      <c r="P482" s="17"/>
      <c r="Q482" s="17"/>
      <c r="R482" s="17"/>
      <c r="S482" s="110"/>
      <c r="T482" s="131" t="str">
        <f>Table3[[#This Row],[Column12]]</f>
        <v>Auto:</v>
      </c>
      <c r="U482" s="22"/>
      <c r="V482" s="46" t="str">
        <f>IF(Table3[[#This Row],[TagOrderMethod]]="Ratio:","plants per 1 tag",IF(Table3[[#This Row],[TagOrderMethod]]="tags included","",IF(Table3[[#This Row],[TagOrderMethod]]="Qty:","tags",IF(Table3[[#This Row],[TagOrderMethod]]="Auto:",IF(U482&lt;&gt;"","tags","")))))</f>
        <v/>
      </c>
      <c r="W482" s="14">
        <v>25</v>
      </c>
      <c r="X482" s="14" t="str">
        <f>IF(ISNUMBER(SEARCH("tag",Table3[[#This Row],[Notes]])), "Yes", "No")</f>
        <v>No</v>
      </c>
      <c r="Y482" s="14" t="str">
        <f>IF(Table3[[#This Row],[Column11]]="yes","tags included","Auto:")</f>
        <v>Auto:</v>
      </c>
      <c r="Z482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2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Row],[TagOrderMethod]]="Auto:",IF(U482&gt;0,U482,IF(COUNTBLANK(L482:S482)=8,"",(IF(Table3[[#This Row],[Column11]]&lt;&gt;"no",Table3[[#This Row],[Size]]*(SUM(Table3[[#This Row],[Date 1]:[Date 8]])),"")))),""))),(Table3[[#This Row],[Bundle]])),"")</f>
        <v/>
      </c>
      <c r="AB482" s="86" t="str">
        <f t="shared" si="10"/>
        <v/>
      </c>
      <c r="AC482" s="68"/>
      <c r="AD482" s="37"/>
      <c r="AE482" s="38"/>
      <c r="AF482" s="39"/>
      <c r="AG482" s="111" t="s">
        <v>21</v>
      </c>
      <c r="AH482" s="111" t="s">
        <v>21</v>
      </c>
      <c r="AI482" s="111" t="s">
        <v>21</v>
      </c>
      <c r="AJ482" s="111" t="s">
        <v>21</v>
      </c>
      <c r="AK482" s="111" t="s">
        <v>1794</v>
      </c>
      <c r="AL482" s="111" t="s">
        <v>21</v>
      </c>
      <c r="AM482" s="111" t="b">
        <f>IF(AND(Table3[[#This Row],[Column68]]=TRUE,COUNTBLANK(Table3[[#This Row],[Date 1]:[Date 8]])=8),TRUE,FALSE)</f>
        <v>0</v>
      </c>
      <c r="AN482" s="111" t="b">
        <f>COUNTIF(Table3[[#This Row],[512]:[51]],"yes")&gt;0</f>
        <v>0</v>
      </c>
      <c r="AO482" s="40" t="str">
        <f>IF(Table3[[#This Row],[512]]="yes",Table3[[#This Row],[Column1]],"")</f>
        <v/>
      </c>
      <c r="AP482" s="40" t="str">
        <f>IF(Table3[[#This Row],[250]]="yes",Table3[[#This Row],[Column1.5]],"")</f>
        <v/>
      </c>
      <c r="AQ482" s="40" t="str">
        <f>IF(Table3[[#This Row],[288]]="yes",Table3[[#This Row],[Column2]],"")</f>
        <v/>
      </c>
      <c r="AR482" s="40" t="str">
        <f>IF(Table3[[#This Row],[144]]="yes",Table3[[#This Row],[Column3]],"")</f>
        <v/>
      </c>
      <c r="AS482" s="40" t="str">
        <f>IF(Table3[[#This Row],[26]]="yes",Table3[[#This Row],[Column4]],"")</f>
        <v/>
      </c>
      <c r="AT482" s="40" t="str">
        <f>IF(Table3[[#This Row],[51]]="yes",Table3[[#This Row],[Column5]],"")</f>
        <v/>
      </c>
      <c r="AU482" s="25" t="str">
        <f>IF(COUNTBLANK(Table3[[#This Row],[Date 1]:[Date 8]])=7,IF(Table3[[#This Row],[Column9]]&lt;&gt;"",IF(SUM(L482:S482)&lt;&gt;0,Table3[[#This Row],[Column9]],""),""),(SUBSTITUTE(TRIM(SUBSTITUTE(AO482&amp;","&amp;AP482&amp;","&amp;AQ482&amp;","&amp;AR482&amp;","&amp;AS482&amp;","&amp;AT482&amp;",",","," "))," ",", ")))</f>
        <v/>
      </c>
      <c r="AV482" s="31" t="e">
        <f>IF(COUNTBLANK(L482:AC482)&lt;&gt;13,IF(Table3[[#This Row],[Comments]]="Please order in multiples of 20. Minimum order of 100.",IF(COUNTBLANK(Table3[[#This Row],[Date 1]:[Order]])=12,"",1),1),IF(OR(F482="yes",G482="yes",H482="yes",I482="yes",J482="yes",K482="yes",#REF!="yes"),1,""))</f>
        <v>#REF!</v>
      </c>
    </row>
    <row r="483" spans="1:51" ht="36" thickBot="1" x14ac:dyDescent="0.4">
      <c r="B483" s="125">
        <v>6440</v>
      </c>
      <c r="C483" s="13" t="s">
        <v>457</v>
      </c>
      <c r="D483" s="28" t="s">
        <v>1598</v>
      </c>
      <c r="E483" s="108"/>
      <c r="F483" s="109" t="s">
        <v>21</v>
      </c>
      <c r="G483" s="26" t="s">
        <v>21</v>
      </c>
      <c r="H483" s="26" t="s">
        <v>88</v>
      </c>
      <c r="I483" s="26" t="s">
        <v>88</v>
      </c>
      <c r="J483" s="26" t="s">
        <v>88</v>
      </c>
      <c r="K483" s="26" t="s">
        <v>21</v>
      </c>
      <c r="L483" s="19"/>
      <c r="M483" s="17"/>
      <c r="N483" s="17"/>
      <c r="O483" s="17"/>
      <c r="P483" s="17"/>
      <c r="Q483" s="17"/>
      <c r="R483" s="17"/>
      <c r="S483" s="110"/>
      <c r="T483" s="131" t="str">
        <f>Table3[[#This Row],[Column12]]</f>
        <v>Auto:</v>
      </c>
      <c r="U483" s="22"/>
      <c r="V483" s="46" t="str">
        <f>IF(Table3[[#This Row],[TagOrderMethod]]="Ratio:","plants per 1 tag",IF(Table3[[#This Row],[TagOrderMethod]]="tags included","",IF(Table3[[#This Row],[TagOrderMethod]]="Qty:","tags",IF(Table3[[#This Row],[TagOrderMethod]]="Auto:",IF(U483&lt;&gt;"","tags","")))))</f>
        <v/>
      </c>
      <c r="W483" s="14">
        <v>50</v>
      </c>
      <c r="X483" s="14" t="str">
        <f>IF(ISNUMBER(SEARCH("tag",Table3[[#This Row],[Notes]])), "Yes", "No")</f>
        <v>No</v>
      </c>
      <c r="Y483" s="14" t="str">
        <f>IF(Table3[[#This Row],[Column11]]="yes","tags included","Auto:")</f>
        <v>Auto:</v>
      </c>
      <c r="Z483" s="15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3" s="53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Row],[TagOrderMethod]]="Auto:",IF(U483&gt;0,U483,IF(COUNTBLANK(L483:S483)=8,"",(IF(Table3[[#This Row],[Column11]]&lt;&gt;"no",Table3[[#This Row],[Size]]*(SUM(Table3[[#This Row],[Date 1]:[Date 8]])),"")))),""))),(Table3[[#This Row],[Bundle]])),"")</f>
        <v/>
      </c>
      <c r="AB483" s="86" t="str">
        <f t="shared" si="10"/>
        <v/>
      </c>
      <c r="AC483" s="68"/>
      <c r="AD483" s="37"/>
      <c r="AE483" s="38"/>
      <c r="AF483" s="39"/>
      <c r="AG483" s="111" t="s">
        <v>21</v>
      </c>
      <c r="AH483" s="111" t="s">
        <v>21</v>
      </c>
      <c r="AI483" s="111" t="s">
        <v>1795</v>
      </c>
      <c r="AJ483" s="111" t="s">
        <v>1796</v>
      </c>
      <c r="AK483" s="111" t="s">
        <v>1797</v>
      </c>
      <c r="AL483" s="111" t="s">
        <v>21</v>
      </c>
      <c r="AM483" s="111" t="b">
        <f>IF(AND(Table3[[#This Row],[Column68]]=TRUE,COUNTBLANK(Table3[[#This Row],[Date 1]:[Date 8]])=8),TRUE,FALSE)</f>
        <v>0</v>
      </c>
      <c r="AN483" s="111" t="b">
        <f>COUNTIF(Table3[[#This Row],[512]:[51]],"yes")&gt;0</f>
        <v>0</v>
      </c>
      <c r="AO483" s="40" t="str">
        <f>IF(Table3[[#This Row],[512]]="yes",Table3[[#This Row],[Column1]],"")</f>
        <v/>
      </c>
      <c r="AP483" s="40" t="str">
        <f>IF(Table3[[#This Row],[250]]="yes",Table3[[#This Row],[Column1.5]],"")</f>
        <v/>
      </c>
      <c r="AQ483" s="40" t="str">
        <f>IF(Table3[[#This Row],[288]]="yes",Table3[[#This Row],[Column2]],"")</f>
        <v/>
      </c>
      <c r="AR483" s="40" t="str">
        <f>IF(Table3[[#This Row],[144]]="yes",Table3[[#This Row],[Column3]],"")</f>
        <v/>
      </c>
      <c r="AS483" s="40" t="str">
        <f>IF(Table3[[#This Row],[26]]="yes",Table3[[#This Row],[Column4]],"")</f>
        <v/>
      </c>
      <c r="AT483" s="40" t="str">
        <f>IF(Table3[[#This Row],[51]]="yes",Table3[[#This Row],[Column5]],"")</f>
        <v/>
      </c>
      <c r="AU483" s="25" t="str">
        <f>IF(COUNTBLANK(Table3[[#This Row],[Date 1]:[Date 8]])=7,IF(Table3[[#This Row],[Column9]]&lt;&gt;"",IF(SUM(L483:S483)&lt;&gt;0,Table3[[#This Row],[Column9]],""),""),(SUBSTITUTE(TRIM(SUBSTITUTE(AO483&amp;","&amp;AP483&amp;","&amp;AQ483&amp;","&amp;AR483&amp;","&amp;AS483&amp;","&amp;AT483&amp;",",","," "))," ",", ")))</f>
        <v/>
      </c>
      <c r="AV483" s="31" t="e">
        <f>IF(COUNTBLANK(L483:AC483)&lt;&gt;13,IF(Table3[[#This Row],[Comments]]="Please order in multiples of 20. Minimum order of 100.",IF(COUNTBLANK(Table3[[#This Row],[Date 1]:[Order]])=12,"",1),1),IF(OR(F483="yes",G483="yes",H483="yes",I483="yes",J483="yes",K483="yes",#REF!="yes"),1,""))</f>
        <v>#REF!</v>
      </c>
    </row>
    <row r="484" spans="1:51" ht="29" customHeight="1" thickBot="1" x14ac:dyDescent="0.4">
      <c r="B484" s="125">
        <v>7800</v>
      </c>
      <c r="C484" s="136" t="s">
        <v>457</v>
      </c>
      <c r="D484" s="137" t="s">
        <v>1599</v>
      </c>
      <c r="E484" s="108"/>
      <c r="F484" s="109" t="s">
        <v>21</v>
      </c>
      <c r="G484" s="26" t="s">
        <v>21</v>
      </c>
      <c r="H484" s="26" t="s">
        <v>21</v>
      </c>
      <c r="I484" s="26" t="s">
        <v>21</v>
      </c>
      <c r="J484" s="26" t="s">
        <v>21</v>
      </c>
      <c r="K484" s="26" t="s">
        <v>88</v>
      </c>
      <c r="L484" s="19"/>
      <c r="M484" s="17"/>
      <c r="N484" s="17"/>
      <c r="O484" s="17"/>
      <c r="P484" s="17"/>
      <c r="Q484" s="17"/>
      <c r="R484" s="17"/>
      <c r="S484" s="110"/>
      <c r="T484" s="131" t="str">
        <f>Table3[[#This Row],[Column12]]</f>
        <v>Auto:</v>
      </c>
      <c r="U484" s="112"/>
      <c r="V484" s="20" t="str">
        <f>IF(Table3[[#This Row],[TagOrderMethod]]="Ratio:","plants per 1 tag",IF(Table3[[#This Row],[TagOrderMethod]]="tags included","",IF(Table3[[#This Row],[TagOrderMethod]]="Qty:","tags",IF(Table3[[#This Row],[TagOrderMethod]]="Auto:",IF(U484&lt;&gt;"","tags","")))))</f>
        <v/>
      </c>
      <c r="W484" s="14">
        <f>IFERROR(IF(AU484="",50,(VLOOKUP(Table3[[#This Row],[Codes]],#REF!,4,FALSE))),50)</f>
        <v>50</v>
      </c>
      <c r="X484" s="14" t="str">
        <f>IF(ISNUMBER(SEARCH("tag",Table3[[#This Row],[Notes]])), "Yes", "No")</f>
        <v>No</v>
      </c>
      <c r="Y484" s="14" t="str">
        <f>IF(Table3[[#This Row],[Column11]]="yes","tags included","Auto:")</f>
        <v>Auto:</v>
      </c>
      <c r="Z484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4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Row],[TagOrderMethod]]="Auto:",IF(U484&gt;0,U484,IF(COUNTBLANK(L484:S484)=8,"",(IF(Table3[[#This Row],[Column11]]&lt;&gt;"no",Table3[[#This Row],[Size]]*(SUM(Table3[[#This Row],[Date 1]:[Date 8]])),"")))),""))),(Table3[[#This Row],[Bundle]])),"")</f>
        <v/>
      </c>
      <c r="AB484" s="140" t="str">
        <f t="shared" ref="AB484:AB490" si="11">IF(SUM(L484:S484)&gt;0,SUM(L484:S484) &amp;" units","")</f>
        <v/>
      </c>
      <c r="AC484" s="141"/>
      <c r="AD484" s="142"/>
      <c r="AE484" s="143"/>
      <c r="AF484" s="40"/>
      <c r="AG484" s="111" t="s">
        <v>21</v>
      </c>
      <c r="AH484" s="111" t="s">
        <v>21</v>
      </c>
      <c r="AI484" s="111" t="s">
        <v>21</v>
      </c>
      <c r="AJ484" s="111" t="s">
        <v>21</v>
      </c>
      <c r="AK484" s="111" t="s">
        <v>21</v>
      </c>
      <c r="AL484" s="111" t="s">
        <v>1798</v>
      </c>
      <c r="AM484" s="111" t="b">
        <f>IF(AND(Table3[[#This Row],[Column68]]=TRUE,COUNTBLANK(Table3[[#This Row],[Date 1]:[Date 8]])=8),TRUE,FALSE)</f>
        <v>0</v>
      </c>
      <c r="AN484" s="111" t="b">
        <f>COUNTIF(Table3[[#This Row],[512]:[51]],"yes")&gt;0</f>
        <v>0</v>
      </c>
      <c r="AO484" s="39" t="str">
        <f>IF(Table3[[#This Row],[512]]="yes",Table3[[#This Row],[Column1]],"")</f>
        <v/>
      </c>
      <c r="AP484" s="40" t="str">
        <f>IF(Table3[[#This Row],[250]]="yes",Table3[[#This Row],[Column1.5]],"")</f>
        <v/>
      </c>
      <c r="AQ484" s="39" t="str">
        <f>IF(Table3[[#This Row],[288]]="yes",Table3[[#This Row],[Column2]],"")</f>
        <v/>
      </c>
      <c r="AR484" s="39" t="str">
        <f>IF(Table3[[#This Row],[144]]="yes",Table3[[#This Row],[Column3]],"")</f>
        <v/>
      </c>
      <c r="AS484" s="39" t="str">
        <f>IF(Table3[[#This Row],[26]]="yes",Table3[[#This Row],[Column4]],"")</f>
        <v/>
      </c>
      <c r="AT484" s="39" t="str">
        <f>IF(Table3[[#This Row],[51]]="yes",Table3[[#This Row],[Column5]],"")</f>
        <v/>
      </c>
      <c r="AU484" s="25" t="str">
        <f>IF(COUNTBLANK(Table3[[#This Row],[Date 1]:[Date 8]])=7,IF(Table3[[#This Row],[Column9]]&lt;&gt;"",IF(SUM(L484:S484)&lt;&gt;0,Table3[[#This Row],[Column9]],""),""),(SUBSTITUTE(TRIM(SUBSTITUTE(AO484&amp;","&amp;AP484&amp;","&amp;AQ484&amp;","&amp;AR484&amp;","&amp;AS484&amp;","&amp;AT484&amp;",",","," "))," ",", ")))</f>
        <v/>
      </c>
      <c r="AV484" s="144" t="e">
        <f>IF(COUNTBLANK(L484:AC484)&lt;&gt;13,IF(Table3[[#This Row],[Comments]]="Please order in multiples of 20. Minimum order of 100.",IF(COUNTBLANK(Table3[[#This Row],[Date 1]:[Order]])=12,"",1),1),IF(OR(F484="yes",G484="yes",H484="yes",I484="yes",J484="yes",K484="yes",#REF!="yes"),1,""))</f>
        <v>#REF!</v>
      </c>
      <c r="AX484" s="47"/>
      <c r="AY484" s="47"/>
    </row>
    <row r="485" spans="1:51" ht="36" thickBot="1" x14ac:dyDescent="0.4">
      <c r="A485" s="23" t="s">
        <v>128</v>
      </c>
      <c r="B485" s="125">
        <v>7815</v>
      </c>
      <c r="C485" s="136" t="s">
        <v>457</v>
      </c>
      <c r="D485" s="137" t="s">
        <v>710</v>
      </c>
      <c r="E485" s="108"/>
      <c r="F485" s="109" t="s">
        <v>21</v>
      </c>
      <c r="G485" s="26" t="s">
        <v>21</v>
      </c>
      <c r="H485" s="26" t="s">
        <v>21</v>
      </c>
      <c r="I485" s="26" t="s">
        <v>21</v>
      </c>
      <c r="J485" s="26" t="s">
        <v>21</v>
      </c>
      <c r="K485" s="26" t="s">
        <v>88</v>
      </c>
      <c r="L485" s="19"/>
      <c r="M485" s="17"/>
      <c r="N485" s="17"/>
      <c r="O485" s="17"/>
      <c r="P485" s="17"/>
      <c r="Q485" s="17"/>
      <c r="R485" s="17"/>
      <c r="S485" s="110"/>
      <c r="T485" s="131" t="str">
        <f>Table3[[#This Row],[Column12]]</f>
        <v>Auto:</v>
      </c>
      <c r="U485" s="112"/>
      <c r="V485" s="20" t="str">
        <f>IF(Table3[[#This Row],[TagOrderMethod]]="Ratio:","plants per 1 tag",IF(Table3[[#This Row],[TagOrderMethod]]="tags included","",IF(Table3[[#This Row],[TagOrderMethod]]="Qty:","tags",IF(Table3[[#This Row],[TagOrderMethod]]="Auto:",IF(U485&lt;&gt;"","tags","")))))</f>
        <v/>
      </c>
      <c r="W485" s="14">
        <f>IFERROR(IF(AU485="",50,(VLOOKUP(Table3[[#This Row],[Codes]],#REF!,4,FALSE))),50)</f>
        <v>50</v>
      </c>
      <c r="X485" s="14" t="str">
        <f>IF(ISNUMBER(SEARCH("tag",Table3[[#This Row],[Notes]])), "Yes", "No")</f>
        <v>No</v>
      </c>
      <c r="Y485" s="14" t="str">
        <f>IF(Table3[[#This Row],[Column11]]="yes","tags included","Auto:")</f>
        <v>Auto:</v>
      </c>
      <c r="Z485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5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Row],[TagOrderMethod]]="Auto:",IF(U485&gt;0,U485,IF(COUNTBLANK(L485:S485)=8,"",(IF(Table3[[#This Row],[Column11]]&lt;&gt;"no",Table3[[#This Row],[Size]]*(SUM(Table3[[#This Row],[Date 1]:[Date 8]])),"")))),""))),(Table3[[#This Row],[Bundle]])),"")</f>
        <v/>
      </c>
      <c r="AB485" s="140" t="str">
        <f t="shared" si="11"/>
        <v/>
      </c>
      <c r="AC485" s="141"/>
      <c r="AD485" s="142"/>
      <c r="AE485" s="143"/>
      <c r="AF485" s="40"/>
      <c r="AG485" s="111" t="s">
        <v>21</v>
      </c>
      <c r="AH485" s="111" t="s">
        <v>21</v>
      </c>
      <c r="AI485" s="111" t="s">
        <v>21</v>
      </c>
      <c r="AJ485" s="111" t="s">
        <v>21</v>
      </c>
      <c r="AK485" s="111" t="s">
        <v>21</v>
      </c>
      <c r="AL485" s="111" t="s">
        <v>1799</v>
      </c>
      <c r="AM485" s="111" t="b">
        <f>IF(AND(Table3[[#This Row],[Column68]]=TRUE,COUNTBLANK(Table3[[#This Row],[Date 1]:[Date 8]])=8),TRUE,FALSE)</f>
        <v>0</v>
      </c>
      <c r="AN485" s="111" t="b">
        <f>COUNTIF(Table3[[#This Row],[512]:[51]],"yes")&gt;0</f>
        <v>0</v>
      </c>
      <c r="AO485" s="39" t="str">
        <f>IF(Table3[[#This Row],[512]]="yes",Table3[[#This Row],[Column1]],"")</f>
        <v/>
      </c>
      <c r="AP485" s="40" t="str">
        <f>IF(Table3[[#This Row],[250]]="yes",Table3[[#This Row],[Column1.5]],"")</f>
        <v/>
      </c>
      <c r="AQ485" s="39" t="str">
        <f>IF(Table3[[#This Row],[288]]="yes",Table3[[#This Row],[Column2]],"")</f>
        <v/>
      </c>
      <c r="AR485" s="39" t="str">
        <f>IF(Table3[[#This Row],[144]]="yes",Table3[[#This Row],[Column3]],"")</f>
        <v/>
      </c>
      <c r="AS485" s="39" t="str">
        <f>IF(Table3[[#This Row],[26]]="yes",Table3[[#This Row],[Column4]],"")</f>
        <v/>
      </c>
      <c r="AT485" s="39" t="str">
        <f>IF(Table3[[#This Row],[51]]="yes",Table3[[#This Row],[Column5]],"")</f>
        <v/>
      </c>
      <c r="AU485" s="25" t="str">
        <f>IF(COUNTBLANK(Table3[[#This Row],[Date 1]:[Date 8]])=7,IF(Table3[[#This Row],[Column9]]&lt;&gt;"",IF(SUM(L485:S485)&lt;&gt;0,Table3[[#This Row],[Column9]],""),""),(SUBSTITUTE(TRIM(SUBSTITUTE(AO485&amp;","&amp;AP485&amp;","&amp;AQ485&amp;","&amp;AR485&amp;","&amp;AS485&amp;","&amp;AT485&amp;",",","," "))," ",", ")))</f>
        <v/>
      </c>
      <c r="AV485" s="144" t="e">
        <f>IF(COUNTBLANK(L485:AC485)&lt;&gt;13,IF(Table3[[#This Row],[Comments]]="Please order in multiples of 20. Minimum order of 100.",IF(COUNTBLANK(Table3[[#This Row],[Date 1]:[Order]])=12,"",1),1),IF(OR(F485="yes",G485="yes",H485="yes",I485="yes",J485="yes",K485="yes",#REF!="yes"),1,""))</f>
        <v>#REF!</v>
      </c>
    </row>
    <row r="486" spans="1:51" ht="36" thickBot="1" x14ac:dyDescent="0.4">
      <c r="A486" s="23" t="s">
        <v>128</v>
      </c>
      <c r="B486" s="125">
        <v>6640</v>
      </c>
      <c r="C486" s="136" t="s">
        <v>457</v>
      </c>
      <c r="D486" s="137" t="s">
        <v>711</v>
      </c>
      <c r="E486" s="108"/>
      <c r="F486" s="109" t="s">
        <v>21</v>
      </c>
      <c r="G486" s="26" t="s">
        <v>21</v>
      </c>
      <c r="H486" s="26" t="s">
        <v>88</v>
      </c>
      <c r="I486" s="26" t="s">
        <v>88</v>
      </c>
      <c r="J486" s="26" t="s">
        <v>88</v>
      </c>
      <c r="K486" s="26" t="s">
        <v>21</v>
      </c>
      <c r="L486" s="19"/>
      <c r="M486" s="17"/>
      <c r="N486" s="17"/>
      <c r="O486" s="17"/>
      <c r="P486" s="17"/>
      <c r="Q486" s="17"/>
      <c r="R486" s="17"/>
      <c r="S486" s="110"/>
      <c r="T486" s="131" t="str">
        <f>Table3[[#This Row],[Column12]]</f>
        <v>Auto:</v>
      </c>
      <c r="U486" s="112"/>
      <c r="V486" s="20" t="str">
        <f>IF(Table3[[#This Row],[TagOrderMethod]]="Ratio:","plants per 1 tag",IF(Table3[[#This Row],[TagOrderMethod]]="tags included","",IF(Table3[[#This Row],[TagOrderMethod]]="Qty:","tags",IF(Table3[[#This Row],[TagOrderMethod]]="Auto:",IF(U486&lt;&gt;"","tags","")))))</f>
        <v/>
      </c>
      <c r="W486" s="14">
        <f>IFERROR(IF(AU486="",50,(VLOOKUP(Table3[[#This Row],[Codes]],#REF!,4,FALSE))),50)</f>
        <v>50</v>
      </c>
      <c r="X486" s="14" t="str">
        <f>IF(ISNUMBER(SEARCH("tag",Table3[[#This Row],[Notes]])), "Yes", "No")</f>
        <v>No</v>
      </c>
      <c r="Y486" s="14" t="str">
        <f>IF(Table3[[#This Row],[Column11]]="yes","tags included","Auto:")</f>
        <v>Auto:</v>
      </c>
      <c r="Z486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6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Row],[TagOrderMethod]]="Auto:",IF(U486&gt;0,U486,IF(COUNTBLANK(L486:S486)=8,"",(IF(Table3[[#This Row],[Column11]]&lt;&gt;"no",Table3[[#This Row],[Size]]*(SUM(Table3[[#This Row],[Date 1]:[Date 8]])),"")))),""))),(Table3[[#This Row],[Bundle]])),"")</f>
        <v/>
      </c>
      <c r="AB486" s="140" t="str">
        <f t="shared" si="11"/>
        <v/>
      </c>
      <c r="AC486" s="141"/>
      <c r="AD486" s="142"/>
      <c r="AE486" s="143"/>
      <c r="AF486" s="40"/>
      <c r="AG486" s="111" t="s">
        <v>21</v>
      </c>
      <c r="AH486" s="111" t="s">
        <v>21</v>
      </c>
      <c r="AI486" s="111" t="s">
        <v>1800</v>
      </c>
      <c r="AJ486" s="111" t="s">
        <v>1801</v>
      </c>
      <c r="AK486" s="111" t="s">
        <v>1802</v>
      </c>
      <c r="AL486" s="111" t="s">
        <v>21</v>
      </c>
      <c r="AM486" s="111" t="b">
        <f>IF(AND(Table3[[#This Row],[Column68]]=TRUE,COUNTBLANK(Table3[[#This Row],[Date 1]:[Date 8]])=8),TRUE,FALSE)</f>
        <v>0</v>
      </c>
      <c r="AN486" s="111" t="b">
        <f>COUNTIF(Table3[[#This Row],[512]:[51]],"yes")&gt;0</f>
        <v>0</v>
      </c>
      <c r="AO486" s="39" t="str">
        <f>IF(Table3[[#This Row],[512]]="yes",Table3[[#This Row],[Column1]],"")</f>
        <v/>
      </c>
      <c r="AP486" s="40" t="str">
        <f>IF(Table3[[#This Row],[250]]="yes",Table3[[#This Row],[Column1.5]],"")</f>
        <v/>
      </c>
      <c r="AQ486" s="39" t="str">
        <f>IF(Table3[[#This Row],[288]]="yes",Table3[[#This Row],[Column2]],"")</f>
        <v/>
      </c>
      <c r="AR486" s="39" t="str">
        <f>IF(Table3[[#This Row],[144]]="yes",Table3[[#This Row],[Column3]],"")</f>
        <v/>
      </c>
      <c r="AS486" s="39" t="str">
        <f>IF(Table3[[#This Row],[26]]="yes",Table3[[#This Row],[Column4]],"")</f>
        <v/>
      </c>
      <c r="AT486" s="39" t="str">
        <f>IF(Table3[[#This Row],[51]]="yes",Table3[[#This Row],[Column5]],"")</f>
        <v/>
      </c>
      <c r="AU486" s="25" t="str">
        <f>IF(COUNTBLANK(Table3[[#This Row],[Date 1]:[Date 8]])=7,IF(Table3[[#This Row],[Column9]]&lt;&gt;"",IF(SUM(L486:S486)&lt;&gt;0,Table3[[#This Row],[Column9]],""),""),(SUBSTITUTE(TRIM(SUBSTITUTE(AO486&amp;","&amp;AP486&amp;","&amp;AQ486&amp;","&amp;AR486&amp;","&amp;AS486&amp;","&amp;AT486&amp;",",","," "))," ",", ")))</f>
        <v/>
      </c>
      <c r="AV486" s="144" t="e">
        <f>IF(COUNTBLANK(L486:AC486)&lt;&gt;13,IF(Table3[[#This Row],[Comments]]="Please order in multiples of 20. Minimum order of 100.",IF(COUNTBLANK(Table3[[#This Row],[Date 1]:[Order]])=12,"",1),1),IF(OR(F486="yes",G486="yes",H486="yes",I486="yes",J486="yes",K486="yes",#REF!="yes"),1,""))</f>
        <v>#REF!</v>
      </c>
    </row>
    <row r="487" spans="1:51" ht="36" thickBot="1" x14ac:dyDescent="0.4">
      <c r="A487" s="23" t="s">
        <v>128</v>
      </c>
      <c r="B487" s="125">
        <v>6750</v>
      </c>
      <c r="C487" s="136" t="s">
        <v>457</v>
      </c>
      <c r="D487" s="137" t="s">
        <v>1600</v>
      </c>
      <c r="E487" s="108"/>
      <c r="F487" s="109" t="s">
        <v>21</v>
      </c>
      <c r="G487" s="26" t="s">
        <v>21</v>
      </c>
      <c r="H487" s="26" t="s">
        <v>88</v>
      </c>
      <c r="I487" s="26" t="s">
        <v>88</v>
      </c>
      <c r="J487" s="26" t="s">
        <v>88</v>
      </c>
      <c r="K487" s="26" t="s">
        <v>21</v>
      </c>
      <c r="L487" s="19"/>
      <c r="M487" s="17"/>
      <c r="N487" s="17"/>
      <c r="O487" s="17"/>
      <c r="P487" s="17"/>
      <c r="Q487" s="17"/>
      <c r="R487" s="17"/>
      <c r="S487" s="110"/>
      <c r="T487" s="131" t="str">
        <f>Table3[[#This Row],[Column12]]</f>
        <v>Auto:</v>
      </c>
      <c r="U487" s="112"/>
      <c r="V487" s="20" t="str">
        <f>IF(Table3[[#This Row],[TagOrderMethod]]="Ratio:","plants per 1 tag",IF(Table3[[#This Row],[TagOrderMethod]]="tags included","",IF(Table3[[#This Row],[TagOrderMethod]]="Qty:","tags",IF(Table3[[#This Row],[TagOrderMethod]]="Auto:",IF(U487&lt;&gt;"","tags","")))))</f>
        <v/>
      </c>
      <c r="W487" s="14">
        <f>IFERROR(IF(AU487="",50,(VLOOKUP(Table3[[#This Row],[Codes]],#REF!,4,FALSE))),50)</f>
        <v>50</v>
      </c>
      <c r="X487" s="14" t="str">
        <f>IF(ISNUMBER(SEARCH("tag",Table3[[#This Row],[Notes]])), "Yes", "No")</f>
        <v>No</v>
      </c>
      <c r="Y487" s="14" t="str">
        <f>IF(Table3[[#This Row],[Column11]]="yes","tags included","Auto:")</f>
        <v>Auto:</v>
      </c>
      <c r="Z487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7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Row],[TagOrderMethod]]="Auto:",IF(U487&gt;0,U487,IF(COUNTBLANK(L487:S487)=8,"",(IF(Table3[[#This Row],[Column11]]&lt;&gt;"no",Table3[[#This Row],[Size]]*(SUM(Table3[[#This Row],[Date 1]:[Date 8]])),"")))),""))),(Table3[[#This Row],[Bundle]])),"")</f>
        <v/>
      </c>
      <c r="AB487" s="140" t="str">
        <f t="shared" si="11"/>
        <v/>
      </c>
      <c r="AC487" s="141"/>
      <c r="AD487" s="142"/>
      <c r="AE487" s="143"/>
      <c r="AF487" s="40"/>
      <c r="AG487" s="111" t="s">
        <v>21</v>
      </c>
      <c r="AH487" s="111" t="s">
        <v>21</v>
      </c>
      <c r="AI487" s="111" t="s">
        <v>1803</v>
      </c>
      <c r="AJ487" s="111" t="s">
        <v>747</v>
      </c>
      <c r="AK487" s="111" t="s">
        <v>748</v>
      </c>
      <c r="AL487" s="111" t="s">
        <v>21</v>
      </c>
      <c r="AM487" s="111" t="b">
        <f>IF(AND(Table3[[#This Row],[Column68]]=TRUE,COUNTBLANK(Table3[[#This Row],[Date 1]:[Date 8]])=8),TRUE,FALSE)</f>
        <v>0</v>
      </c>
      <c r="AN487" s="111" t="b">
        <f>COUNTIF(Table3[[#This Row],[512]:[51]],"yes")&gt;0</f>
        <v>0</v>
      </c>
      <c r="AO487" s="39" t="str">
        <f>IF(Table3[[#This Row],[512]]="yes",Table3[[#This Row],[Column1]],"")</f>
        <v/>
      </c>
      <c r="AP487" s="40" t="str">
        <f>IF(Table3[[#This Row],[250]]="yes",Table3[[#This Row],[Column1.5]],"")</f>
        <v/>
      </c>
      <c r="AQ487" s="39" t="str">
        <f>IF(Table3[[#This Row],[288]]="yes",Table3[[#This Row],[Column2]],"")</f>
        <v/>
      </c>
      <c r="AR487" s="39" t="str">
        <f>IF(Table3[[#This Row],[144]]="yes",Table3[[#This Row],[Column3]],"")</f>
        <v/>
      </c>
      <c r="AS487" s="39" t="str">
        <f>IF(Table3[[#This Row],[26]]="yes",Table3[[#This Row],[Column4]],"")</f>
        <v/>
      </c>
      <c r="AT487" s="39" t="str">
        <f>IF(Table3[[#This Row],[51]]="yes",Table3[[#This Row],[Column5]],"")</f>
        <v/>
      </c>
      <c r="AU487" s="25" t="str">
        <f>IF(COUNTBLANK(Table3[[#This Row],[Date 1]:[Date 8]])=7,IF(Table3[[#This Row],[Column9]]&lt;&gt;"",IF(SUM(L487:S487)&lt;&gt;0,Table3[[#This Row],[Column9]],""),""),(SUBSTITUTE(TRIM(SUBSTITUTE(AO487&amp;","&amp;AP487&amp;","&amp;AQ487&amp;","&amp;AR487&amp;","&amp;AS487&amp;","&amp;AT487&amp;",",","," "))," ",", ")))</f>
        <v/>
      </c>
      <c r="AV487" s="144" t="e">
        <f>IF(COUNTBLANK(L487:AC487)&lt;&gt;13,IF(Table3[[#This Row],[Comments]]="Please order in multiples of 20. Minimum order of 100.",IF(COUNTBLANK(Table3[[#This Row],[Date 1]:[Order]])=12,"",1),1),IF(OR(F487="yes",G487="yes",H487="yes",I487="yes",J487="yes",K487="yes",#REF!="yes"),1,""))</f>
        <v>#REF!</v>
      </c>
    </row>
    <row r="488" spans="1:51" ht="36" thickBot="1" x14ac:dyDescent="0.4">
      <c r="A488" s="23" t="s">
        <v>128</v>
      </c>
      <c r="B488" s="125">
        <v>7830</v>
      </c>
      <c r="C488" s="136" t="s">
        <v>457</v>
      </c>
      <c r="D488" s="137" t="s">
        <v>279</v>
      </c>
      <c r="E488" s="108"/>
      <c r="F488" s="109" t="s">
        <v>21</v>
      </c>
      <c r="G488" s="26" t="s">
        <v>21</v>
      </c>
      <c r="H488" s="26" t="s">
        <v>21</v>
      </c>
      <c r="I488" s="26" t="s">
        <v>21</v>
      </c>
      <c r="J488" s="26" t="s">
        <v>88</v>
      </c>
      <c r="K488" s="26" t="s">
        <v>21</v>
      </c>
      <c r="L488" s="19"/>
      <c r="M488" s="17"/>
      <c r="N488" s="17"/>
      <c r="O488" s="17"/>
      <c r="P488" s="17"/>
      <c r="Q488" s="17"/>
      <c r="R488" s="17"/>
      <c r="S488" s="110"/>
      <c r="T488" s="131" t="str">
        <f>Table3[[#This Row],[Column12]]</f>
        <v>Auto:</v>
      </c>
      <c r="U488" s="112"/>
      <c r="V488" s="20" t="str">
        <f>IF(Table3[[#This Row],[TagOrderMethod]]="Ratio:","plants per 1 tag",IF(Table3[[#This Row],[TagOrderMethod]]="tags included","",IF(Table3[[#This Row],[TagOrderMethod]]="Qty:","tags",IF(Table3[[#This Row],[TagOrderMethod]]="Auto:",IF(U488&lt;&gt;"","tags","")))))</f>
        <v/>
      </c>
      <c r="W488" s="14">
        <f>IFERROR(IF(AU488="",50,(VLOOKUP(Table3[[#This Row],[Codes]],#REF!,4,FALSE))),50)</f>
        <v>50</v>
      </c>
      <c r="X488" s="14" t="str">
        <f>IF(ISNUMBER(SEARCH("tag",Table3[[#This Row],[Notes]])), "Yes", "No")</f>
        <v>No</v>
      </c>
      <c r="Y488" s="14" t="str">
        <f>IF(Table3[[#This Row],[Column11]]="yes","tags included","Auto:")</f>
        <v>Auto:</v>
      </c>
      <c r="Z488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8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Row],[TagOrderMethod]]="Auto:",IF(U488&gt;0,U488,IF(COUNTBLANK(L488:S488)=8,"",(IF(Table3[[#This Row],[Column11]]&lt;&gt;"no",Table3[[#This Row],[Size]]*(SUM(Table3[[#This Row],[Date 1]:[Date 8]])),"")))),""))),(Table3[[#This Row],[Bundle]])),"")</f>
        <v/>
      </c>
      <c r="AB488" s="140" t="str">
        <f t="shared" si="11"/>
        <v/>
      </c>
      <c r="AC488" s="141"/>
      <c r="AD488" s="142"/>
      <c r="AE488" s="143"/>
      <c r="AF488" s="40"/>
      <c r="AG488" s="111" t="s">
        <v>21</v>
      </c>
      <c r="AH488" s="111" t="s">
        <v>21</v>
      </c>
      <c r="AI488" s="111" t="s">
        <v>21</v>
      </c>
      <c r="AJ488" s="111" t="s">
        <v>21</v>
      </c>
      <c r="AK488" s="111" t="s">
        <v>1804</v>
      </c>
      <c r="AL488" s="111" t="s">
        <v>21</v>
      </c>
      <c r="AM488" s="111" t="b">
        <f>IF(AND(Table3[[#This Row],[Column68]]=TRUE,COUNTBLANK(Table3[[#This Row],[Date 1]:[Date 8]])=8),TRUE,FALSE)</f>
        <v>0</v>
      </c>
      <c r="AN488" s="111" t="b">
        <f>COUNTIF(Table3[[#This Row],[512]:[51]],"yes")&gt;0</f>
        <v>0</v>
      </c>
      <c r="AO488" s="39" t="str">
        <f>IF(Table3[[#This Row],[512]]="yes",Table3[[#This Row],[Column1]],"")</f>
        <v/>
      </c>
      <c r="AP488" s="40" t="str">
        <f>IF(Table3[[#This Row],[250]]="yes",Table3[[#This Row],[Column1.5]],"")</f>
        <v/>
      </c>
      <c r="AQ488" s="39" t="str">
        <f>IF(Table3[[#This Row],[288]]="yes",Table3[[#This Row],[Column2]],"")</f>
        <v/>
      </c>
      <c r="AR488" s="39" t="str">
        <f>IF(Table3[[#This Row],[144]]="yes",Table3[[#This Row],[Column3]],"")</f>
        <v/>
      </c>
      <c r="AS488" s="39" t="str">
        <f>IF(Table3[[#This Row],[26]]="yes",Table3[[#This Row],[Column4]],"")</f>
        <v/>
      </c>
      <c r="AT488" s="39" t="str">
        <f>IF(Table3[[#This Row],[51]]="yes",Table3[[#This Row],[Column5]],"")</f>
        <v/>
      </c>
      <c r="AU488" s="25" t="str">
        <f>IF(COUNTBLANK(Table3[[#This Row],[Date 1]:[Date 8]])=7,IF(Table3[[#This Row],[Column9]]&lt;&gt;"",IF(SUM(L488:S488)&lt;&gt;0,Table3[[#This Row],[Column9]],""),""),(SUBSTITUTE(TRIM(SUBSTITUTE(AO488&amp;","&amp;AP488&amp;","&amp;AQ488&amp;","&amp;AR488&amp;","&amp;AS488&amp;","&amp;AT488&amp;",",","," "))," ",", ")))</f>
        <v/>
      </c>
      <c r="AV488" s="144" t="e">
        <f>IF(COUNTBLANK(L488:AC488)&lt;&gt;13,IF(Table3[[#This Row],[Comments]]="Please order in multiples of 20. Minimum order of 100.",IF(COUNTBLANK(Table3[[#This Row],[Date 1]:[Order]])=12,"",1),1),IF(OR(F488="yes",G488="yes",H488="yes",I488="yes",J488="yes",K488="yes",#REF!="yes"),1,""))</f>
        <v>#REF!</v>
      </c>
    </row>
    <row r="489" spans="1:51" ht="36" thickBot="1" x14ac:dyDescent="0.4">
      <c r="A489" s="23" t="s">
        <v>128</v>
      </c>
      <c r="B489" s="125">
        <v>7835</v>
      </c>
      <c r="C489" s="136" t="s">
        <v>457</v>
      </c>
      <c r="D489" s="137" t="s">
        <v>280</v>
      </c>
      <c r="E489" s="108"/>
      <c r="F489" s="109" t="s">
        <v>21</v>
      </c>
      <c r="G489" s="26" t="s">
        <v>21</v>
      </c>
      <c r="H489" s="26" t="s">
        <v>21</v>
      </c>
      <c r="I489" s="26" t="s">
        <v>21</v>
      </c>
      <c r="J489" s="26" t="s">
        <v>88</v>
      </c>
      <c r="K489" s="26" t="s">
        <v>21</v>
      </c>
      <c r="L489" s="19"/>
      <c r="M489" s="17"/>
      <c r="N489" s="17"/>
      <c r="O489" s="17"/>
      <c r="P489" s="17"/>
      <c r="Q489" s="17"/>
      <c r="R489" s="17"/>
      <c r="S489" s="110"/>
      <c r="T489" s="131" t="str">
        <f>Table3[[#This Row],[Column12]]</f>
        <v>Auto:</v>
      </c>
      <c r="U489" s="112"/>
      <c r="V489" s="20" t="str">
        <f>IF(Table3[[#This Row],[TagOrderMethod]]="Ratio:","plants per 1 tag",IF(Table3[[#This Row],[TagOrderMethod]]="tags included","",IF(Table3[[#This Row],[TagOrderMethod]]="Qty:","tags",IF(Table3[[#This Row],[TagOrderMethod]]="Auto:",IF(U489&lt;&gt;"","tags","")))))</f>
        <v/>
      </c>
      <c r="W489" s="14">
        <f>IFERROR(IF(AU489="",50,(VLOOKUP(Table3[[#This Row],[Codes]],#REF!,4,FALSE))),50)</f>
        <v>50</v>
      </c>
      <c r="X489" s="14" t="str">
        <f>IF(ISNUMBER(SEARCH("tag",Table3[[#This Row],[Notes]])), "Yes", "No")</f>
        <v>No</v>
      </c>
      <c r="Y489" s="14" t="str">
        <f>IF(Table3[[#This Row],[Column11]]="yes","tags included","Auto:")</f>
        <v>Auto:</v>
      </c>
      <c r="Z489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89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Row],[TagOrderMethod]]="Auto:",IF(U489&gt;0,U489,IF(COUNTBLANK(L489:S489)=8,"",(IF(Table3[[#This Row],[Column11]]&lt;&gt;"no",Table3[[#This Row],[Size]]*(SUM(Table3[[#This Row],[Date 1]:[Date 8]])),"")))),""))),(Table3[[#This Row],[Bundle]])),"")</f>
        <v/>
      </c>
      <c r="AB489" s="140" t="str">
        <f t="shared" si="11"/>
        <v/>
      </c>
      <c r="AC489" s="141"/>
      <c r="AD489" s="142"/>
      <c r="AE489" s="143"/>
      <c r="AF489" s="40"/>
      <c r="AG489" s="111" t="s">
        <v>21</v>
      </c>
      <c r="AH489" s="111" t="s">
        <v>21</v>
      </c>
      <c r="AI489" s="111" t="s">
        <v>21</v>
      </c>
      <c r="AJ489" s="111" t="s">
        <v>21</v>
      </c>
      <c r="AK489" s="111" t="s">
        <v>1805</v>
      </c>
      <c r="AL489" s="111" t="s">
        <v>21</v>
      </c>
      <c r="AM489" s="111" t="b">
        <f>IF(AND(Table3[[#This Row],[Column68]]=TRUE,COUNTBLANK(Table3[[#This Row],[Date 1]:[Date 8]])=8),TRUE,FALSE)</f>
        <v>0</v>
      </c>
      <c r="AN489" s="111" t="b">
        <f>COUNTIF(Table3[[#This Row],[512]:[51]],"yes")&gt;0</f>
        <v>0</v>
      </c>
      <c r="AO489" s="39" t="str">
        <f>IF(Table3[[#This Row],[512]]="yes",Table3[[#This Row],[Column1]],"")</f>
        <v/>
      </c>
      <c r="AP489" s="40" t="str">
        <f>IF(Table3[[#This Row],[250]]="yes",Table3[[#This Row],[Column1.5]],"")</f>
        <v/>
      </c>
      <c r="AQ489" s="39" t="str">
        <f>IF(Table3[[#This Row],[288]]="yes",Table3[[#This Row],[Column2]],"")</f>
        <v/>
      </c>
      <c r="AR489" s="39" t="str">
        <f>IF(Table3[[#This Row],[144]]="yes",Table3[[#This Row],[Column3]],"")</f>
        <v/>
      </c>
      <c r="AS489" s="39" t="str">
        <f>IF(Table3[[#This Row],[26]]="yes",Table3[[#This Row],[Column4]],"")</f>
        <v/>
      </c>
      <c r="AT489" s="39" t="str">
        <f>IF(Table3[[#This Row],[51]]="yes",Table3[[#This Row],[Column5]],"")</f>
        <v/>
      </c>
      <c r="AU489" s="25" t="str">
        <f>IF(COUNTBLANK(Table3[[#This Row],[Date 1]:[Date 8]])=7,IF(Table3[[#This Row],[Column9]]&lt;&gt;"",IF(SUM(L489:S489)&lt;&gt;0,Table3[[#This Row],[Column9]],""),""),(SUBSTITUTE(TRIM(SUBSTITUTE(AO489&amp;","&amp;AP489&amp;","&amp;AQ489&amp;","&amp;AR489&amp;","&amp;AS489&amp;","&amp;AT489&amp;",",","," "))," ",", ")))</f>
        <v/>
      </c>
      <c r="AV489" s="144" t="e">
        <f>IF(COUNTBLANK(L489:AC489)&lt;&gt;13,IF(Table3[[#This Row],[Comments]]="Please order in multiples of 20. Minimum order of 100.",IF(COUNTBLANK(Table3[[#This Row],[Date 1]:[Order]])=12,"",1),1),IF(OR(F489="yes",G489="yes",H489="yes",I489="yes",J489="yes",K489="yes",#REF!="yes"),1,""))</f>
        <v>#REF!</v>
      </c>
    </row>
    <row r="490" spans="1:51" ht="36" thickBot="1" x14ac:dyDescent="0.4">
      <c r="A490" s="23" t="s">
        <v>128</v>
      </c>
      <c r="B490" s="125">
        <v>7850</v>
      </c>
      <c r="C490" s="136" t="s">
        <v>457</v>
      </c>
      <c r="D490" s="137" t="s">
        <v>229</v>
      </c>
      <c r="E490" s="108"/>
      <c r="F490" s="109" t="s">
        <v>21</v>
      </c>
      <c r="G490" s="26" t="s">
        <v>21</v>
      </c>
      <c r="H490" s="26" t="s">
        <v>21</v>
      </c>
      <c r="I490" s="26" t="s">
        <v>88</v>
      </c>
      <c r="J490" s="26" t="s">
        <v>21</v>
      </c>
      <c r="K490" s="26" t="s">
        <v>88</v>
      </c>
      <c r="L490" s="19"/>
      <c r="M490" s="17"/>
      <c r="N490" s="17"/>
      <c r="O490" s="17"/>
      <c r="P490" s="17"/>
      <c r="Q490" s="17"/>
      <c r="R490" s="17"/>
      <c r="S490" s="110"/>
      <c r="T490" s="131" t="str">
        <f>Table3[[#This Row],[Column12]]</f>
        <v>Auto:</v>
      </c>
      <c r="U490" s="112"/>
      <c r="V490" s="20" t="str">
        <f>IF(Table3[[#This Row],[TagOrderMethod]]="Ratio:","plants per 1 tag",IF(Table3[[#This Row],[TagOrderMethod]]="tags included","",IF(Table3[[#This Row],[TagOrderMethod]]="Qty:","tags",IF(Table3[[#This Row],[TagOrderMethod]]="Auto:",IF(U490&lt;&gt;"","tags","")))))</f>
        <v/>
      </c>
      <c r="W490" s="14">
        <f>IFERROR(IF(AU490="",50,(VLOOKUP(Table3[[#This Row],[Codes]],#REF!,4,FALSE))),50)</f>
        <v>50</v>
      </c>
      <c r="X490" s="14" t="str">
        <f>IF(ISNUMBER(SEARCH("tag",Table3[[#This Row],[Notes]])), "Yes", "No")</f>
        <v>No</v>
      </c>
      <c r="Y490" s="14" t="str">
        <f>IF(Table3[[#This Row],[Column11]]="yes","tags included","Auto:")</f>
        <v>Auto:</v>
      </c>
      <c r="Z490" s="138">
        <f>SUM(IF(Table3[[#This Row],[512]]="yes",500,IF(Table3[[#This Row],[250]]="yes",250,IF(Table3[[#This Row],[288]]="yes",280,IF(Table3[[#This Row],[144]]="yes",140,IF(Table3[[#This Row],[26]]="yes",25,IF(Table3[[#This Row],[51]]="yes",50,0)))))),(IF(Table3[[#This Row],[Column10]]&gt;0,IF(COUNTBLANK(Table3[[#This Row],[Date 1]:[Date 8]])&lt;&gt;8,Table3[[#This Row],[Column10]],0))))</f>
        <v>0</v>
      </c>
      <c r="AA490" s="139" t="str">
        <f>IFERROR(CEILING(IF(Table3[[#This Row],[TagOrderMethod]]="Qty:",Table3[[#This Row],[Qty/Ratio]],IF(Table3[[#This Row],[TagOrderMethod]]="Ratio:",Table3[[#This Row],[Size]]*(SUM(Table3[[#This Row],[Date 1]:[Date 8]]))/Table3[[#This Row],[Qty/Ratio]],IF(Table3[[#This Row],[TagOrderMethod]]="Auto:",IF(U490&gt;0,U490,IF(COUNTBLANK(L490:S490)=8,"",(IF(Table3[[#This Row],[Column11]]&lt;&gt;"no",Table3[[#This Row],[Size]]*(SUM(Table3[[#This Row],[Date 1]:[Date 8]])),"")))),""))),(Table3[[#This Row],[Bundle]])),"")</f>
        <v/>
      </c>
      <c r="AB490" s="140" t="str">
        <f t="shared" si="11"/>
        <v/>
      </c>
      <c r="AC490" s="141"/>
      <c r="AD490" s="142"/>
      <c r="AE490" s="143"/>
      <c r="AF490" s="40"/>
      <c r="AG490" s="111" t="s">
        <v>21</v>
      </c>
      <c r="AH490" s="111" t="s">
        <v>21</v>
      </c>
      <c r="AI490" s="111" t="s">
        <v>21</v>
      </c>
      <c r="AJ490" s="111" t="s">
        <v>1806</v>
      </c>
      <c r="AK490" s="111" t="s">
        <v>21</v>
      </c>
      <c r="AL490" s="111" t="s">
        <v>1807</v>
      </c>
      <c r="AM490" s="111" t="b">
        <f>IF(AND(Table3[[#This Row],[Column68]]=TRUE,COUNTBLANK(Table3[[#This Row],[Date 1]:[Date 8]])=8),TRUE,FALSE)</f>
        <v>0</v>
      </c>
      <c r="AN490" s="111" t="b">
        <f>COUNTIF(Table3[[#This Row],[512]:[51]],"yes")&gt;0</f>
        <v>0</v>
      </c>
      <c r="AO490" s="39" t="str">
        <f>IF(Table3[[#This Row],[512]]="yes",Table3[[#This Row],[Column1]],"")</f>
        <v/>
      </c>
      <c r="AP490" s="40" t="str">
        <f>IF(Table3[[#This Row],[250]]="yes",Table3[[#This Row],[Column1.5]],"")</f>
        <v/>
      </c>
      <c r="AQ490" s="39" t="str">
        <f>IF(Table3[[#This Row],[288]]="yes",Table3[[#This Row],[Column2]],"")</f>
        <v/>
      </c>
      <c r="AR490" s="39" t="str">
        <f>IF(Table3[[#This Row],[144]]="yes",Table3[[#This Row],[Column3]],"")</f>
        <v/>
      </c>
      <c r="AS490" s="39" t="str">
        <f>IF(Table3[[#This Row],[26]]="yes",Table3[[#This Row],[Column4]],"")</f>
        <v/>
      </c>
      <c r="AT490" s="39" t="str">
        <f>IF(Table3[[#This Row],[51]]="yes",Table3[[#This Row],[Column5]],"")</f>
        <v/>
      </c>
      <c r="AU490" s="25" t="str">
        <f>IF(COUNTBLANK(Table3[[#This Row],[Date 1]:[Date 8]])=7,IF(Table3[[#This Row],[Column9]]&lt;&gt;"",IF(SUM(L490:S490)&lt;&gt;0,Table3[[#This Row],[Column9]],""),""),(SUBSTITUTE(TRIM(SUBSTITUTE(AO490&amp;","&amp;AP490&amp;","&amp;AQ490&amp;","&amp;AR490&amp;","&amp;AS490&amp;","&amp;AT490&amp;",",","," "))," ",", ")))</f>
        <v/>
      </c>
      <c r="AV490" s="144" t="e">
        <f>IF(COUNTBLANK(L490:AC490)&lt;&gt;13,IF(Table3[[#This Row],[Comments]]="Please order in multiples of 20. Minimum order of 100.",IF(COUNTBLANK(Table3[[#This Row],[Date 1]:[Order]])=12,"",1),1),IF(OR(F490="yes",G490="yes",H490="yes",I490="yes",J490="yes",K490="yes",#REF!="yes"),1,""))</f>
        <v>#REF!</v>
      </c>
    </row>
    <row r="491" spans="1:51" ht="36" thickBot="1" x14ac:dyDescent="0.4">
      <c r="A491" s="23" t="s">
        <v>128</v>
      </c>
      <c r="B491" s="125"/>
      <c r="C491" s="13"/>
      <c r="D491" s="28"/>
      <c r="E491" s="27"/>
      <c r="F491" s="114"/>
      <c r="G491" s="114"/>
      <c r="H491" s="114"/>
      <c r="I491" s="114"/>
      <c r="J491" s="114"/>
      <c r="K491" s="114"/>
      <c r="L491" s="115"/>
      <c r="M491" s="115"/>
      <c r="N491" s="115"/>
      <c r="O491" s="115"/>
      <c r="P491" s="115"/>
      <c r="Q491" s="115"/>
      <c r="R491" s="115"/>
      <c r="S491" s="115"/>
      <c r="T491" s="132"/>
      <c r="U491" s="112"/>
      <c r="V491" s="46"/>
      <c r="W491" s="118"/>
      <c r="X491" s="118"/>
      <c r="Y491" s="118"/>
      <c r="Z491" s="119"/>
      <c r="AA491" s="116"/>
      <c r="AB491" s="89"/>
      <c r="AC491" s="117"/>
      <c r="AD491" s="120"/>
      <c r="AE491" s="121"/>
      <c r="AF491" s="120"/>
      <c r="AG491" s="120"/>
      <c r="AH491" s="120"/>
      <c r="AI491" s="120"/>
      <c r="AJ491" s="120"/>
      <c r="AK491" s="120"/>
      <c r="AL491" s="120"/>
      <c r="AM491" s="120"/>
      <c r="AN491" s="120"/>
      <c r="AO491" s="122"/>
      <c r="AP491" s="122"/>
      <c r="AQ491" s="122"/>
      <c r="AR491" s="122"/>
      <c r="AS491" s="122"/>
      <c r="AT491" s="122"/>
      <c r="AU491" s="123"/>
      <c r="AV491" s="124"/>
    </row>
    <row r="492" spans="1:51" ht="37" thickTop="1" thickBot="1" x14ac:dyDescent="0.4">
      <c r="A492" s="23" t="s">
        <v>128</v>
      </c>
      <c r="B492" s="128"/>
      <c r="C492" s="3"/>
      <c r="D492" s="29"/>
      <c r="E492" s="5"/>
      <c r="F492" s="6"/>
      <c r="G492" s="6"/>
      <c r="H492" s="6"/>
      <c r="I492" s="6"/>
      <c r="J492" s="6"/>
      <c r="K492" s="6"/>
      <c r="L492" s="51">
        <f t="shared" ref="L492:S492" si="12">SUBTOTAL(109,L5:L483)</f>
        <v>0</v>
      </c>
      <c r="M492" s="51">
        <f t="shared" si="12"/>
        <v>0</v>
      </c>
      <c r="N492" s="51">
        <f t="shared" si="12"/>
        <v>0</v>
      </c>
      <c r="O492" s="51">
        <f t="shared" si="12"/>
        <v>0</v>
      </c>
      <c r="P492" s="51">
        <f t="shared" si="12"/>
        <v>0</v>
      </c>
      <c r="Q492" s="51">
        <f t="shared" si="12"/>
        <v>0</v>
      </c>
      <c r="R492" s="51">
        <f t="shared" si="12"/>
        <v>0</v>
      </c>
      <c r="S492" s="52">
        <f t="shared" si="12"/>
        <v>0</v>
      </c>
      <c r="T492" s="20"/>
      <c r="U492" s="2"/>
      <c r="V492" s="20"/>
      <c r="W492" s="2"/>
      <c r="X492" s="2"/>
      <c r="Y492" s="2"/>
      <c r="Z492" s="2"/>
      <c r="AA492" s="135">
        <f>SUBTOTAL(109,AA5:AA490)</f>
        <v>0</v>
      </c>
      <c r="AB492" s="91">
        <f>SUM(L492:S492)</f>
        <v>0</v>
      </c>
      <c r="AC492" s="200"/>
      <c r="AD492" s="200"/>
      <c r="AE492" s="200"/>
      <c r="AF492" s="200"/>
      <c r="AG492" s="200"/>
      <c r="AH492" s="200"/>
      <c r="AI492" s="200"/>
      <c r="AJ492" s="200"/>
      <c r="AK492" s="200"/>
      <c r="AL492" s="200"/>
      <c r="AM492" s="200"/>
      <c r="AN492" s="200"/>
      <c r="AO492" s="200"/>
      <c r="AP492" s="200"/>
      <c r="AQ492" s="200"/>
      <c r="AR492" s="200"/>
      <c r="AS492" s="200"/>
      <c r="AT492" s="200"/>
      <c r="AU492" s="200"/>
      <c r="AV492" s="200"/>
    </row>
    <row r="493" spans="1:51" x14ac:dyDescent="0.35">
      <c r="A493" s="23" t="s">
        <v>128</v>
      </c>
      <c r="B493" s="128"/>
      <c r="C493" s="3"/>
      <c r="D493" s="29"/>
      <c r="E493" s="4"/>
      <c r="F493" s="190"/>
      <c r="G493" s="190"/>
      <c r="H493" s="190"/>
      <c r="I493" s="190"/>
      <c r="J493" s="190"/>
      <c r="K493" s="190"/>
      <c r="L493" s="204" t="s">
        <v>41</v>
      </c>
      <c r="M493" s="204"/>
      <c r="N493" s="204"/>
      <c r="O493" s="204"/>
      <c r="P493" s="204"/>
      <c r="Q493" s="204"/>
      <c r="R493" s="204"/>
      <c r="S493" s="204"/>
      <c r="T493" s="49"/>
      <c r="U493" s="48"/>
      <c r="V493" s="49"/>
      <c r="W493" s="48"/>
      <c r="X493" s="48"/>
      <c r="Y493" s="48"/>
      <c r="Z493" s="48"/>
      <c r="AA493" s="50" t="s">
        <v>20</v>
      </c>
      <c r="AB493" s="90" t="s">
        <v>40</v>
      </c>
      <c r="AC493" s="200"/>
      <c r="AD493" s="200"/>
      <c r="AE493" s="200"/>
      <c r="AF493" s="200"/>
      <c r="AG493" s="200"/>
      <c r="AH493" s="200"/>
      <c r="AI493" s="200"/>
      <c r="AJ493" s="200"/>
      <c r="AK493" s="200"/>
      <c r="AL493" s="200"/>
      <c r="AM493" s="200"/>
      <c r="AN493" s="200"/>
      <c r="AO493" s="200"/>
      <c r="AP493" s="200"/>
      <c r="AQ493" s="200"/>
      <c r="AR493" s="200"/>
      <c r="AS493" s="200"/>
      <c r="AT493" s="200"/>
      <c r="AU493" s="200"/>
      <c r="AV493" s="200"/>
    </row>
    <row r="494" spans="1:51" x14ac:dyDescent="0.35">
      <c r="A494" s="23" t="s">
        <v>128</v>
      </c>
    </row>
    <row r="495" spans="1:51" x14ac:dyDescent="0.35">
      <c r="A495" s="23" t="s">
        <v>128</v>
      </c>
    </row>
    <row r="496" spans="1:51" x14ac:dyDescent="0.35">
      <c r="A496" s="23" t="s">
        <v>128</v>
      </c>
    </row>
    <row r="497" spans="1:1" x14ac:dyDescent="0.35">
      <c r="A497" s="23" t="s">
        <v>128</v>
      </c>
    </row>
    <row r="498" spans="1:1" x14ac:dyDescent="0.35">
      <c r="A498" s="23" t="s">
        <v>128</v>
      </c>
    </row>
    <row r="499" spans="1:1" x14ac:dyDescent="0.35">
      <c r="A499" s="23" t="s">
        <v>128</v>
      </c>
    </row>
    <row r="500" spans="1:1" x14ac:dyDescent="0.35">
      <c r="A500" s="23" t="s">
        <v>128</v>
      </c>
    </row>
    <row r="501" spans="1:1" x14ac:dyDescent="0.35">
      <c r="A501" s="23" t="s">
        <v>128</v>
      </c>
    </row>
    <row r="502" spans="1:1" x14ac:dyDescent="0.35">
      <c r="A502" s="23" t="s">
        <v>128</v>
      </c>
    </row>
    <row r="503" spans="1:1" x14ac:dyDescent="0.35">
      <c r="A503" s="23" t="s">
        <v>128</v>
      </c>
    </row>
    <row r="504" spans="1:1" x14ac:dyDescent="0.35">
      <c r="A504" s="23" t="s">
        <v>128</v>
      </c>
    </row>
    <row r="505" spans="1:1" x14ac:dyDescent="0.35">
      <c r="A505" s="23" t="s">
        <v>128</v>
      </c>
    </row>
    <row r="506" spans="1:1" x14ac:dyDescent="0.35">
      <c r="A506" s="23" t="s">
        <v>128</v>
      </c>
    </row>
    <row r="507" spans="1:1" x14ac:dyDescent="0.35">
      <c r="A507" s="23" t="s">
        <v>128</v>
      </c>
    </row>
    <row r="508" spans="1:1" x14ac:dyDescent="0.35">
      <c r="A508" s="23" t="s">
        <v>128</v>
      </c>
    </row>
    <row r="509" spans="1:1" x14ac:dyDescent="0.35">
      <c r="A509" s="23" t="s">
        <v>128</v>
      </c>
    </row>
    <row r="510" spans="1:1" x14ac:dyDescent="0.35">
      <c r="A510" s="23" t="s">
        <v>128</v>
      </c>
    </row>
    <row r="511" spans="1:1" x14ac:dyDescent="0.35">
      <c r="A511" s="23" t="s">
        <v>128</v>
      </c>
    </row>
    <row r="512" spans="1:1" x14ac:dyDescent="0.35">
      <c r="A512" s="23" t="s">
        <v>128</v>
      </c>
    </row>
    <row r="513" spans="1:1" x14ac:dyDescent="0.35">
      <c r="A513" s="23" t="s">
        <v>128</v>
      </c>
    </row>
    <row r="514" spans="1:1" x14ac:dyDescent="0.35">
      <c r="A514" s="23" t="s">
        <v>128</v>
      </c>
    </row>
    <row r="515" spans="1:1" x14ac:dyDescent="0.35">
      <c r="A515" s="23" t="s">
        <v>128</v>
      </c>
    </row>
    <row r="516" spans="1:1" x14ac:dyDescent="0.35">
      <c r="A516" s="23" t="s">
        <v>128</v>
      </c>
    </row>
    <row r="517" spans="1:1" x14ac:dyDescent="0.35">
      <c r="A517" s="23" t="s">
        <v>128</v>
      </c>
    </row>
    <row r="518" spans="1:1" x14ac:dyDescent="0.35">
      <c r="A518" s="23" t="s">
        <v>128</v>
      </c>
    </row>
    <row r="519" spans="1:1" x14ac:dyDescent="0.35">
      <c r="A519" s="23" t="s">
        <v>128</v>
      </c>
    </row>
    <row r="520" spans="1:1" x14ac:dyDescent="0.35">
      <c r="A520" s="23" t="s">
        <v>128</v>
      </c>
    </row>
    <row r="521" spans="1:1" x14ac:dyDescent="0.35">
      <c r="A521" s="23" t="s">
        <v>128</v>
      </c>
    </row>
    <row r="522" spans="1:1" x14ac:dyDescent="0.35">
      <c r="A522" s="23" t="s">
        <v>128</v>
      </c>
    </row>
    <row r="523" spans="1:1" x14ac:dyDescent="0.35">
      <c r="A523" s="23" t="s">
        <v>128</v>
      </c>
    </row>
    <row r="524" spans="1:1" x14ac:dyDescent="0.35">
      <c r="A524" s="23" t="s">
        <v>128</v>
      </c>
    </row>
    <row r="525" spans="1:1" x14ac:dyDescent="0.35">
      <c r="A525" s="23" t="s">
        <v>128</v>
      </c>
    </row>
    <row r="526" spans="1:1" x14ac:dyDescent="0.35">
      <c r="A526" s="23" t="s">
        <v>128</v>
      </c>
    </row>
    <row r="527" spans="1:1" x14ac:dyDescent="0.35">
      <c r="A527" s="23" t="s">
        <v>128</v>
      </c>
    </row>
    <row r="528" spans="1:1" x14ac:dyDescent="0.35">
      <c r="A528" s="23" t="s">
        <v>128</v>
      </c>
    </row>
    <row r="529" spans="1:1" x14ac:dyDescent="0.35">
      <c r="A529" s="23" t="s">
        <v>128</v>
      </c>
    </row>
    <row r="530" spans="1:1" x14ac:dyDescent="0.35">
      <c r="A530" s="23" t="s">
        <v>128</v>
      </c>
    </row>
    <row r="531" spans="1:1" x14ac:dyDescent="0.35">
      <c r="A531" s="23" t="s">
        <v>128</v>
      </c>
    </row>
    <row r="532" spans="1:1" x14ac:dyDescent="0.35">
      <c r="A532" s="23" t="s">
        <v>128</v>
      </c>
    </row>
    <row r="533" spans="1:1" x14ac:dyDescent="0.35">
      <c r="A533" s="23" t="s">
        <v>128</v>
      </c>
    </row>
    <row r="534" spans="1:1" x14ac:dyDescent="0.35">
      <c r="A534" s="23" t="s">
        <v>128</v>
      </c>
    </row>
    <row r="535" spans="1:1" x14ac:dyDescent="0.35">
      <c r="A535" s="23" t="s">
        <v>128</v>
      </c>
    </row>
    <row r="536" spans="1:1" x14ac:dyDescent="0.35">
      <c r="A536" s="23" t="s">
        <v>128</v>
      </c>
    </row>
    <row r="537" spans="1:1" x14ac:dyDescent="0.35">
      <c r="A537" s="23" t="s">
        <v>128</v>
      </c>
    </row>
    <row r="538" spans="1:1" x14ac:dyDescent="0.35">
      <c r="A538" s="23" t="s">
        <v>128</v>
      </c>
    </row>
    <row r="539" spans="1:1" x14ac:dyDescent="0.35">
      <c r="A539" s="23" t="s">
        <v>128</v>
      </c>
    </row>
    <row r="540" spans="1:1" x14ac:dyDescent="0.35">
      <c r="A540" s="23" t="s">
        <v>128</v>
      </c>
    </row>
    <row r="541" spans="1:1" x14ac:dyDescent="0.35">
      <c r="A541" s="23" t="s">
        <v>128</v>
      </c>
    </row>
    <row r="542" spans="1:1" x14ac:dyDescent="0.35">
      <c r="A542" s="23" t="s">
        <v>128</v>
      </c>
    </row>
    <row r="543" spans="1:1" x14ac:dyDescent="0.35">
      <c r="A543" s="23" t="s">
        <v>128</v>
      </c>
    </row>
    <row r="544" spans="1:1" x14ac:dyDescent="0.35">
      <c r="A544" s="23" t="s">
        <v>128</v>
      </c>
    </row>
    <row r="545" spans="1:1" x14ac:dyDescent="0.35">
      <c r="A545" s="23" t="s">
        <v>128</v>
      </c>
    </row>
    <row r="546" spans="1:1" x14ac:dyDescent="0.35">
      <c r="A546" s="23" t="s">
        <v>128</v>
      </c>
    </row>
    <row r="547" spans="1:1" x14ac:dyDescent="0.35">
      <c r="A547" s="23" t="s">
        <v>128</v>
      </c>
    </row>
    <row r="548" spans="1:1" x14ac:dyDescent="0.35">
      <c r="A548" s="23" t="s">
        <v>128</v>
      </c>
    </row>
    <row r="549" spans="1:1" x14ac:dyDescent="0.35">
      <c r="A549" s="23" t="s">
        <v>128</v>
      </c>
    </row>
    <row r="550" spans="1:1" x14ac:dyDescent="0.35">
      <c r="A550" s="23" t="s">
        <v>128</v>
      </c>
    </row>
    <row r="551" spans="1:1" x14ac:dyDescent="0.35">
      <c r="A551" s="23" t="s">
        <v>128</v>
      </c>
    </row>
    <row r="552" spans="1:1" x14ac:dyDescent="0.35">
      <c r="A552" s="23" t="s">
        <v>128</v>
      </c>
    </row>
    <row r="553" spans="1:1" x14ac:dyDescent="0.35">
      <c r="A553" s="23" t="s">
        <v>128</v>
      </c>
    </row>
    <row r="554" spans="1:1" x14ac:dyDescent="0.35">
      <c r="A554" s="23" t="s">
        <v>128</v>
      </c>
    </row>
    <row r="555" spans="1:1" x14ac:dyDescent="0.35">
      <c r="A555" s="23" t="s">
        <v>128</v>
      </c>
    </row>
    <row r="556" spans="1:1" x14ac:dyDescent="0.35">
      <c r="A556" s="23" t="s">
        <v>128</v>
      </c>
    </row>
    <row r="557" spans="1:1" x14ac:dyDescent="0.35">
      <c r="A557" s="23" t="s">
        <v>128</v>
      </c>
    </row>
    <row r="558" spans="1:1" x14ac:dyDescent="0.35">
      <c r="A558" s="23" t="s">
        <v>128</v>
      </c>
    </row>
    <row r="559" spans="1:1" x14ac:dyDescent="0.35">
      <c r="A559" s="23" t="s">
        <v>128</v>
      </c>
    </row>
    <row r="560" spans="1:1" x14ac:dyDescent="0.35">
      <c r="A560" s="23" t="s">
        <v>128</v>
      </c>
    </row>
    <row r="561" spans="1:1" x14ac:dyDescent="0.35">
      <c r="A561" s="23" t="s">
        <v>128</v>
      </c>
    </row>
    <row r="562" spans="1:1" x14ac:dyDescent="0.35">
      <c r="A562" s="23" t="s">
        <v>128</v>
      </c>
    </row>
    <row r="563" spans="1:1" x14ac:dyDescent="0.35">
      <c r="A563" s="23" t="s">
        <v>128</v>
      </c>
    </row>
    <row r="564" spans="1:1" x14ac:dyDescent="0.35">
      <c r="A564" s="23" t="s">
        <v>128</v>
      </c>
    </row>
    <row r="565" spans="1:1" x14ac:dyDescent="0.35">
      <c r="A565" s="23" t="s">
        <v>128</v>
      </c>
    </row>
    <row r="566" spans="1:1" x14ac:dyDescent="0.35">
      <c r="A566" s="23" t="s">
        <v>128</v>
      </c>
    </row>
    <row r="567" spans="1:1" x14ac:dyDescent="0.35">
      <c r="A567" s="23" t="s">
        <v>128</v>
      </c>
    </row>
    <row r="568" spans="1:1" x14ac:dyDescent="0.35">
      <c r="A568" s="23" t="s">
        <v>128</v>
      </c>
    </row>
    <row r="569" spans="1:1" x14ac:dyDescent="0.35">
      <c r="A569" s="23" t="s">
        <v>128</v>
      </c>
    </row>
    <row r="570" spans="1:1" x14ac:dyDescent="0.35">
      <c r="A570" s="23" t="s">
        <v>128</v>
      </c>
    </row>
    <row r="571" spans="1:1" x14ac:dyDescent="0.35">
      <c r="A571" s="23" t="s">
        <v>128</v>
      </c>
    </row>
    <row r="572" spans="1:1" x14ac:dyDescent="0.35">
      <c r="A572" s="23" t="s">
        <v>128</v>
      </c>
    </row>
    <row r="573" spans="1:1" x14ac:dyDescent="0.35">
      <c r="A573" s="23" t="s">
        <v>128</v>
      </c>
    </row>
    <row r="574" spans="1:1" x14ac:dyDescent="0.35">
      <c r="A574" s="23" t="s">
        <v>128</v>
      </c>
    </row>
    <row r="575" spans="1:1" x14ac:dyDescent="0.35">
      <c r="A575" s="23" t="s">
        <v>128</v>
      </c>
    </row>
    <row r="576" spans="1:1" x14ac:dyDescent="0.35">
      <c r="A576" s="23" t="s">
        <v>128</v>
      </c>
    </row>
    <row r="577" spans="1:1" x14ac:dyDescent="0.35">
      <c r="A577" s="23" t="s">
        <v>128</v>
      </c>
    </row>
    <row r="578" spans="1:1" x14ac:dyDescent="0.35">
      <c r="A578" s="23" t="s">
        <v>128</v>
      </c>
    </row>
    <row r="579" spans="1:1" x14ac:dyDescent="0.35">
      <c r="A579" s="23" t="s">
        <v>128</v>
      </c>
    </row>
    <row r="580" spans="1:1" x14ac:dyDescent="0.35">
      <c r="A580" s="23" t="s">
        <v>128</v>
      </c>
    </row>
    <row r="581" spans="1:1" x14ac:dyDescent="0.35">
      <c r="A581" s="23" t="s">
        <v>128</v>
      </c>
    </row>
    <row r="582" spans="1:1" x14ac:dyDescent="0.35">
      <c r="A582" s="23" t="s">
        <v>128</v>
      </c>
    </row>
    <row r="583" spans="1:1" x14ac:dyDescent="0.35">
      <c r="A583" s="23" t="s">
        <v>128</v>
      </c>
    </row>
    <row r="584" spans="1:1" x14ac:dyDescent="0.35">
      <c r="A584" s="23" t="s">
        <v>128</v>
      </c>
    </row>
    <row r="585" spans="1:1" x14ac:dyDescent="0.35">
      <c r="A585" s="23" t="s">
        <v>128</v>
      </c>
    </row>
    <row r="586" spans="1:1" x14ac:dyDescent="0.35">
      <c r="A586" s="23" t="s">
        <v>128</v>
      </c>
    </row>
    <row r="587" spans="1:1" x14ac:dyDescent="0.35">
      <c r="A587" s="23" t="s">
        <v>128</v>
      </c>
    </row>
    <row r="588" spans="1:1" x14ac:dyDescent="0.35">
      <c r="A588" s="23" t="s">
        <v>128</v>
      </c>
    </row>
    <row r="589" spans="1:1" x14ac:dyDescent="0.35">
      <c r="A589" s="23" t="s">
        <v>128</v>
      </c>
    </row>
    <row r="590" spans="1:1" x14ac:dyDescent="0.35">
      <c r="A590" s="23" t="s">
        <v>128</v>
      </c>
    </row>
    <row r="591" spans="1:1" x14ac:dyDescent="0.35">
      <c r="A591" s="23" t="s">
        <v>128</v>
      </c>
    </row>
    <row r="592" spans="1:1" x14ac:dyDescent="0.35">
      <c r="A592" s="23" t="s">
        <v>128</v>
      </c>
    </row>
    <row r="593" spans="1:1" x14ac:dyDescent="0.35">
      <c r="A593" s="23" t="s">
        <v>128</v>
      </c>
    </row>
    <row r="594" spans="1:1" x14ac:dyDescent="0.35">
      <c r="A594" s="23" t="s">
        <v>128</v>
      </c>
    </row>
  </sheetData>
  <sheetProtection algorithmName="SHA-512" hashValue="zh7FVyDeWqkxPRFkrntbmFIkjWYpDLHSF4YiZk3v5o6U+llP97QzHZQVrXHbBpojjSdqZWdGzhGLHkWAswVnWw==" saltValue="+aHd/S1v3mTrWukHnQhFgQ==" spinCount="100000" sheet="1" formatColumns="0" formatRows="0" selectLockedCells="1" autoFilter="0"/>
  <dataConsolidate/>
  <mergeCells count="17">
    <mergeCell ref="AN1:AN2"/>
    <mergeCell ref="AM3:AN3"/>
    <mergeCell ref="AY5:AY6"/>
    <mergeCell ref="AX5:AX6"/>
    <mergeCell ref="F493:K493"/>
    <mergeCell ref="AV1:AV3"/>
    <mergeCell ref="B2:H2"/>
    <mergeCell ref="I2:K2"/>
    <mergeCell ref="B1:H1"/>
    <mergeCell ref="AC492:AV493"/>
    <mergeCell ref="I1:K1"/>
    <mergeCell ref="L1:S2"/>
    <mergeCell ref="L493:S493"/>
    <mergeCell ref="AD1:AF2"/>
    <mergeCell ref="AG1:AL2"/>
    <mergeCell ref="T2:AA2"/>
    <mergeCell ref="AM1:AM2"/>
  </mergeCells>
  <phoneticPr fontId="25" type="noConversion"/>
  <conditionalFormatting sqref="E5:E490">
    <cfRule type="cellIs" dxfId="13" priority="13" operator="notEqual">
      <formula>""</formula>
    </cfRule>
  </conditionalFormatting>
  <conditionalFormatting sqref="F5:K490">
    <cfRule type="cellIs" dxfId="12" priority="1110" stopIfTrue="1" operator="equal">
      <formula>"yes"</formula>
    </cfRule>
    <cfRule type="cellIs" dxfId="11" priority="1111" stopIfTrue="1" operator="equal">
      <formula>"no"</formula>
    </cfRule>
    <cfRule type="expression" dxfId="10" priority="1112" stopIfTrue="1">
      <formula>IF(AG5="n/a",TRUE,FALSE)</formula>
    </cfRule>
    <cfRule type="expression" priority="1113" stopIfTrue="1">
      <formula>IF($G5="yes",TRUE,IF($H5="yes",TRUE,IF($I5="yes",TRUE,IF($J5="yes",TRUE,IF($K5="yes",TRUE,IF(#REF!="yes",TRUE,IF($F5="yes",TRUE,FALSE)))))))</formula>
    </cfRule>
    <cfRule type="expression" dxfId="9" priority="1114" stopIfTrue="1">
      <formula>IF(COUNTBLANK($L5:$S5)&lt;&gt;8,TRUE,FALSE)</formula>
    </cfRule>
  </conditionalFormatting>
  <conditionalFormatting sqref="L3:S3">
    <cfRule type="cellIs" dxfId="8" priority="1169" stopIfTrue="1" operator="greaterThan">
      <formula>0</formula>
    </cfRule>
    <cfRule type="expression" dxfId="7" priority="1170" stopIfTrue="1">
      <formula>IF(OR(SUM(L$5:L$483)&gt;0,ISTEXT(L$5:L$483)),TRUE, FALSE)</formula>
    </cfRule>
  </conditionalFormatting>
  <conditionalFormatting sqref="L5:S490">
    <cfRule type="expression" dxfId="6" priority="9">
      <formula>IF($AM5=TRUE,TRUE,FALSE)</formula>
    </cfRule>
  </conditionalFormatting>
  <conditionalFormatting sqref="T5:T490">
    <cfRule type="expression" dxfId="5" priority="1">
      <formula>AND(T5="tags included",U5&lt;&gt;"")</formula>
    </cfRule>
  </conditionalFormatting>
  <conditionalFormatting sqref="T5:AA490">
    <cfRule type="cellIs" dxfId="4" priority="95" stopIfTrue="1" operator="equal">
      <formula>"incl."</formula>
    </cfRule>
  </conditionalFormatting>
  <conditionalFormatting sqref="U5:U490">
    <cfRule type="expression" dxfId="3" priority="2">
      <formula>AND(T5="tags included",U5="")</formula>
    </cfRule>
    <cfRule type="expression" dxfId="2" priority="3">
      <formula>AND(T5="tags included",U5&lt;&gt;"")</formula>
    </cfRule>
    <cfRule type="expression" dxfId="1" priority="12" stopIfTrue="1">
      <formula>AND(T5&lt;&gt;"Auto:",U5="")</formula>
    </cfRule>
  </conditionalFormatting>
  <conditionalFormatting sqref="AG4 AI4:AU4">
    <cfRule type="iconSet" priority="881">
      <iconSet iconSet="3Symbols2" showValue="0">
        <cfvo type="percent" val="0"/>
        <cfvo type="num" val="0"/>
        <cfvo type="num" val="0"/>
      </iconSet>
    </cfRule>
  </conditionalFormatting>
  <conditionalFormatting sqref="AO5:AU490">
    <cfRule type="containsText" dxfId="0" priority="15" operator="containsText" text=",">
      <formula>NOT(ISERROR(SEARCH(",",AO5)))</formula>
    </cfRule>
  </conditionalFormatting>
  <conditionalFormatting sqref="AV4">
    <cfRule type="iconSet" priority="181">
      <iconSet iconSet="3Symbols2" showValue="0">
        <cfvo type="percent" val="0"/>
        <cfvo type="num" val="0"/>
        <cfvo type="num" val="0"/>
      </iconSet>
    </cfRule>
  </conditionalFormatting>
  <conditionalFormatting sqref="AV5:AV490">
    <cfRule type="iconSet" priority="1185">
      <iconSet iconSet="3Symbols2" showValue="0">
        <cfvo type="percent" val="0"/>
        <cfvo type="num" val="0"/>
        <cfvo type="num" val="0"/>
      </iconSet>
    </cfRule>
  </conditionalFormatting>
  <dataValidations xWindow="746" yWindow="639" count="13">
    <dataValidation allowBlank="1" showInputMessage="1" showErrorMessage="1" promptTitle="This is a sort button..." prompt="Use this row to filter the data below." sqref="AG4:AV4 B4:AB4" xr:uid="{670D20FF-4FBA-7849-BE53-D6398864AA48}"/>
    <dataValidation allowBlank="1" sqref="AC4:AF4 AC3 AD1:AE1" xr:uid="{47BE8A97-4915-E643-ADD6-E0256BA3E8BB}"/>
    <dataValidation allowBlank="1" showInputMessage="1" showErrorMessage="1" promptTitle="A summary of your order" prompt="Sort to see only items you have ordered" sqref="AB3" xr:uid="{6994E7EA-05C3-8A42-A08E-F80CE5514B88}"/>
    <dataValidation errorStyle="information" allowBlank="1" showInputMessage="1" showErrorMessage="1" errorTitle="Fill in on first tab." error="This cell auto-fills if filled in on first tab." promptTitle="Fill in on first tab." prompt="This cell auto-fills if filled in on first tab." sqref="B2 I2:K2" xr:uid="{B8BA4451-D8DE-0040-BD80-3EC3AA113363}"/>
    <dataValidation type="list" allowBlank="1" showInputMessage="1" showErrorMessage="1" errorTitle="Choose a week number..." error="The corresponding week number dates are listed to the right of the order form." promptTitle="Choose a week number..." prompt="The corresponding week number dates are listed to the right of the order form." sqref="L3:S3" xr:uid="{9B0CFBA0-C4A8-7D45-96A3-C593D8B01EAB}">
      <formula1>$AX$7:$AX$42</formula1>
    </dataValidation>
    <dataValidation type="whole" errorStyle="information" allowBlank="1" showInputMessage="1" showErrorMessage="1" errorTitle="Not A Recognized Quantity" error="Enter a quantity as a whole number only. _x000a_Specify ship dates at top of column." promptTitle="Enter a Quantity" prompt="Number of trays for this shipweek" sqref="L5:S491" xr:uid="{1B9DE949-5417-394D-AE12-AB4125717303}">
      <formula1>-1</formula1>
      <formula2>999999</formula2>
    </dataValidation>
    <dataValidation type="list" allowBlank="1" showInputMessage="1" showErrorMessage="1" errorTitle="Enter only &quot;YES&quot; if available" error="For available sizes, enter a &quot;YES&quot; to order. Specify QTY in the columns to the right." promptTitle="Enter &quot;YES&quot; if it's available" prompt="If this cell isn't &quot;n/a&quot; order by entering &quot;YES&quot; into the cell." sqref="F5:K491" xr:uid="{F01A363B-6351-4441-B41E-C19FEC885264}">
      <formula1>IF(AG5&lt;&gt;"n/a", order,FALSE)</formula1>
    </dataValidation>
    <dataValidation allowBlank="1" showInputMessage="1" showErrorMessage="1" promptTitle="Order Summary" prompt="Shows a summary of your ordered trays._x000a_Do not input data here." sqref="AB5:AB491" xr:uid="{E16FD100-51F8-3C43-9E32-7150F3781880}"/>
    <dataValidation allowBlank="1" showInputMessage="1" showErrorMessage="1" promptTitle="Tag Qty" prompt="Enter desired qty, unless tags are already included (incl.)" sqref="Z5:Z491" xr:uid="{4DA4D713-5405-F24E-9924-4344A5AE87F4}"/>
    <dataValidation type="list" allowBlank="1" showInputMessage="1" showErrorMessage="1" errorTitle="Fill In Order Method" error="Choose method from the dropdown. Fill in values in the next cell." promptTitle="Tag Ordering Mode" prompt="Auto calculates tags included in your order. If you want something else, order by Qty or Ratio" sqref="T5:T491" xr:uid="{D91C14BA-698F-6C46-8F7C-33E9A710F0B3}">
      <formula1>"Auto:,Qty:,Ratio:"</formula1>
    </dataValidation>
    <dataValidation allowBlank="1" showInputMessage="1" showErrorMessage="1" promptTitle="Final Tag Qty" prompt="Automatically calculated." sqref="AA5:AA491" xr:uid="{52C41F8D-4B07-A043-A3C1-91CA732AF354}"/>
    <dataValidation type="whole" operator="greaterThanOrEqual" allowBlank="1" showInputMessage="1" showErrorMessage="1" errorTitle="Please enter a whole number" error="If you are ordering by QTY, enter the number of tags you want. If you are ordering by RATIO, enter the number of plants that will go with one tag." promptTitle="Tag Qty" prompt="Enter desired qty, or tag ratio ONLY IF choosen in previous column." sqref="U5:U491" xr:uid="{B08A6EE6-D617-E04B-9001-C09921463B04}">
      <formula1>0</formula1>
    </dataValidation>
    <dataValidation allowBlank="1" showInputMessage="1" showErrorMessage="1" promptTitle="Reps Use Only" prompt="Do not input data here." sqref="AF5:AV491" xr:uid="{87A6F255-C61B-2D4D-BC22-4ECE67F601A1}"/>
  </dataValidations>
  <printOptions gridLines="1"/>
  <pageMargins left="0.3" right="0.3" top="0.4" bottom="0.4" header="0" footer="0"/>
  <pageSetup scale="48" fitToHeight="0" orientation="portrait" blackAndWhite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Must Fill In</vt:lpstr>
      <vt:lpstr>Variety Listing</vt:lpstr>
      <vt:lpstr>order</vt:lpstr>
      <vt:lpstr>'Variety Listing'!Print_Area</vt:lpstr>
      <vt:lpstr>'Variety Listing'!Print_Titles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Darrow</dc:creator>
  <cp:lastModifiedBy>Ernest Darrow</cp:lastModifiedBy>
  <cp:lastPrinted>2017-03-10T19:35:21Z</cp:lastPrinted>
  <dcterms:created xsi:type="dcterms:W3CDTF">2013-06-24T17:15:43Z</dcterms:created>
  <dcterms:modified xsi:type="dcterms:W3CDTF">2025-04-07T13:15:05Z</dcterms:modified>
</cp:coreProperties>
</file>